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155" windowHeight="7485"/>
  </bookViews>
  <sheets>
    <sheet name="ปร.๕" sheetId="1" r:id="rId1"/>
    <sheet name="ปร.๔" sheetId="2" r:id="rId2"/>
    <sheet name="ราคาน้ำมัน" sheetId="3" r:id="rId3"/>
    <sheet name="ราคาวัสดุ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O24" i="1" l="1"/>
  <c r="O23" i="1"/>
  <c r="M23" i="1"/>
  <c r="L26" i="1" s="1"/>
  <c r="O12" i="1"/>
  <c r="O14" i="1" s="1"/>
  <c r="S17" i="1" s="1"/>
  <c r="O157" i="2"/>
  <c r="O151" i="2"/>
  <c r="J150" i="2"/>
  <c r="L148" i="2"/>
  <c r="L138" i="2"/>
  <c r="K137" i="2"/>
  <c r="K110" i="2"/>
  <c r="O109" i="2"/>
  <c r="Q102" i="2"/>
  <c r="J102" i="2"/>
  <c r="Q101" i="2"/>
  <c r="J101" i="2"/>
  <c r="Q100" i="2"/>
  <c r="J100" i="2"/>
  <c r="Q99" i="2"/>
  <c r="Q103" i="2" s="1"/>
  <c r="S103" i="2" s="1"/>
  <c r="J99" i="2"/>
  <c r="J94" i="2"/>
  <c r="L93" i="2"/>
  <c r="J93" i="2"/>
  <c r="K92" i="2"/>
  <c r="M92" i="2" s="1"/>
  <c r="K90" i="2"/>
  <c r="K65" i="2"/>
  <c r="M64" i="2"/>
  <c r="N64" i="2" s="1"/>
  <c r="L64" i="2"/>
  <c r="N63" i="2"/>
  <c r="L63" i="2"/>
  <c r="O63" i="2" s="1"/>
  <c r="J60" i="2"/>
  <c r="L59" i="2"/>
  <c r="J59" i="2"/>
  <c r="J57" i="2"/>
  <c r="L56" i="2"/>
  <c r="M56" i="2" s="1"/>
  <c r="P55" i="2"/>
  <c r="M55" i="2"/>
  <c r="L55" i="2"/>
  <c r="P54" i="2"/>
  <c r="L54" i="2"/>
  <c r="M54" i="2" s="1"/>
  <c r="L53" i="2"/>
  <c r="M53" i="2" s="1"/>
  <c r="O44" i="2"/>
  <c r="O43" i="2"/>
  <c r="O45" i="2" s="1"/>
  <c r="V40" i="2"/>
  <c r="V39" i="2"/>
  <c r="V37" i="2"/>
  <c r="V36" i="2"/>
  <c r="U34" i="2"/>
  <c r="R34" i="2"/>
  <c r="U33" i="2"/>
  <c r="R33" i="2"/>
  <c r="U32" i="2"/>
  <c r="R32" i="2"/>
  <c r="L16" i="2"/>
  <c r="J12" i="2"/>
  <c r="M26" i="1" l="1"/>
  <c r="V26" i="1" s="1"/>
  <c r="Q26" i="1" s="1"/>
  <c r="D10" i="1" s="1"/>
  <c r="S23" i="1"/>
  <c r="F171" i="2"/>
  <c r="B171" i="2"/>
  <c r="F170" i="2"/>
  <c r="B170" i="2"/>
  <c r="A168" i="2"/>
  <c r="A167" i="2"/>
  <c r="A164" i="2"/>
  <c r="A163" i="2"/>
  <c r="F161" i="2"/>
  <c r="B161" i="2"/>
  <c r="F160" i="2"/>
  <c r="B160" i="2"/>
  <c r="C157" i="2"/>
  <c r="A156" i="2"/>
  <c r="B155" i="2"/>
  <c r="A155" i="2"/>
  <c r="I136" i="2"/>
  <c r="B135" i="2"/>
  <c r="B134" i="2"/>
  <c r="H131" i="2"/>
  <c r="H130" i="2"/>
  <c r="B129" i="2"/>
  <c r="F126" i="2"/>
  <c r="B126" i="2"/>
  <c r="A125" i="2"/>
  <c r="A119" i="2"/>
  <c r="A118" i="2"/>
  <c r="F116" i="2"/>
  <c r="B116" i="2"/>
  <c r="A116" i="2"/>
  <c r="F115" i="2"/>
  <c r="B115" i="2"/>
  <c r="A115" i="2"/>
  <c r="C112" i="2"/>
  <c r="B110" i="2"/>
  <c r="A110" i="2"/>
  <c r="B90" i="2"/>
  <c r="B89" i="2"/>
  <c r="H86" i="2"/>
  <c r="I85" i="2"/>
  <c r="H85" i="2"/>
  <c r="B84" i="2"/>
  <c r="F82" i="2"/>
  <c r="B82" i="2"/>
  <c r="A81" i="2"/>
  <c r="A75" i="2"/>
  <c r="A74" i="2"/>
  <c r="F72" i="2"/>
  <c r="B72" i="2"/>
  <c r="A72" i="2"/>
  <c r="F71" i="2"/>
  <c r="B71" i="2"/>
  <c r="C68" i="2"/>
  <c r="A67" i="2"/>
  <c r="A111" i="2" s="1"/>
  <c r="B66" i="2"/>
  <c r="A66" i="2"/>
  <c r="B49" i="2"/>
  <c r="B48" i="2"/>
  <c r="H45" i="2"/>
  <c r="I44" i="2"/>
  <c r="H44" i="2"/>
  <c r="B43" i="2"/>
  <c r="E27" i="2"/>
  <c r="E157" i="2" s="1"/>
  <c r="E20" i="2"/>
  <c r="F20" i="2" s="1"/>
  <c r="E19" i="2"/>
  <c r="H19" i="2"/>
  <c r="F17" i="2"/>
  <c r="G16" i="2"/>
  <c r="E16" i="2"/>
  <c r="H16" i="2"/>
  <c r="H14" i="2"/>
  <c r="E14" i="2"/>
  <c r="F14" i="2"/>
  <c r="I14" i="2" s="1"/>
  <c r="E13" i="2"/>
  <c r="F13" i="2"/>
  <c r="H12" i="2"/>
  <c r="E12" i="2"/>
  <c r="F12" i="2" s="1"/>
  <c r="I12" i="2" s="1"/>
  <c r="F10" i="2"/>
  <c r="H10" i="2"/>
  <c r="I10" i="2" l="1"/>
  <c r="I153" i="2"/>
  <c r="H13" i="2"/>
  <c r="I13" i="2" s="1"/>
  <c r="H17" i="2"/>
  <c r="I17" i="2" s="1"/>
  <c r="F19" i="2"/>
  <c r="I19" i="2" s="1"/>
  <c r="H20" i="2"/>
  <c r="I20" i="2" s="1"/>
  <c r="E68" i="2"/>
  <c r="E112" i="2" s="1"/>
  <c r="F16" i="2"/>
  <c r="I16" i="2" s="1"/>
  <c r="E10" i="1"/>
  <c r="C23" i="1" s="1"/>
  <c r="E15" i="1"/>
  <c r="E21" i="1" l="1"/>
  <c r="E22" i="1" s="1"/>
  <c r="E23" i="1" s="1"/>
  <c r="I23" i="2"/>
  <c r="I50" i="2" s="1"/>
  <c r="I64" i="2" s="1"/>
  <c r="I91" i="2" s="1"/>
  <c r="I108" i="2" s="1"/>
</calcChain>
</file>

<file path=xl/sharedStrings.xml><?xml version="1.0" encoding="utf-8"?>
<sst xmlns="http://schemas.openxmlformats.org/spreadsheetml/2006/main" count="1765" uniqueCount="845">
  <si>
    <t>แบบ  ปร. 5</t>
  </si>
  <si>
    <t>สรุปผลการประมาณราคาค่าก่อสร้าง</t>
  </si>
  <si>
    <r>
      <t>โครงการ</t>
    </r>
    <r>
      <rPr>
        <sz val="15"/>
        <rFont val="Angsana New"/>
        <family val="1"/>
      </rPr>
      <t xml:space="preserve">  </t>
    </r>
  </si>
  <si>
    <t>ก่อสร้างรางระบายน้ำคอนกรีตเสริมเหล็กพร้อมฝาปิด  และบ่อพักน้ำคอนกรีตเสริมเหล็ก  บริเวณสายทางโค้งบ้านตาปุ๋ย ถึง ท่อเหลี่ยมหน้าอาคาร</t>
  </si>
  <si>
    <t>อเนกประสงค์  บ้านหนองไผ่พัฒนาฯ  หมู่ 10  ฯ  ขนาดกว้างภายใน  0.40  เมตร.  ยาวรวม   290.00  เมตร.   ลึกเฉลี่ย  0.50  เมตร.  พร้อมจัดทำและติดตั้งป้าย ฯ</t>
  </si>
  <si>
    <r>
      <t>สถานที่ก่อสร้าง</t>
    </r>
    <r>
      <rPr>
        <sz val="15"/>
        <rFont val="Angsana New"/>
        <family val="1"/>
      </rPr>
      <t xml:space="preserve">  ภายในเขตเทศบาลตำบลโพธิ์กลาง  อำเภอเมืองนครราชสีมา  จังหวัดนครราชสีมา </t>
    </r>
  </si>
  <si>
    <r>
      <t>เจ้าของงบประมาณ</t>
    </r>
    <r>
      <rPr>
        <sz val="15"/>
        <rFont val="Angsana New"/>
        <family val="1"/>
      </rPr>
      <t xml:space="preserve">   เทศบาลตำบลโพธิ์กลาง</t>
    </r>
  </si>
  <si>
    <t>แบบเลขที่  กช.</t>
  </si>
  <si>
    <t xml:space="preserve">    /2561</t>
  </si>
  <si>
    <t xml:space="preserve">ประมาณราคาตามแบบ ปร.4              จำนวน........4........แผ่น </t>
  </si>
  <si>
    <t xml:space="preserve">ประมาณราคาเมื่อวันที่ </t>
  </si>
  <si>
    <t>ลำดับที่</t>
  </si>
  <si>
    <t>รายการ</t>
  </si>
  <si>
    <t>รวมค่าต้นทุน (บาท)</t>
  </si>
  <si>
    <t>FACTOR. F</t>
  </si>
  <si>
    <t>รวมค่าก่อสร้าง (บาท)</t>
  </si>
  <si>
    <t>หมายเหตุ</t>
  </si>
  <si>
    <t>ประเภทงานอาคาร</t>
  </si>
  <si>
    <t xml:space="preserve"> - ก่อสร้างระบายน้ำคอนกรีตเสริมเหล็กพร้อมฝาปิด  และ</t>
  </si>
  <si>
    <t>ค่าวัสดุคิดจากราคาพาณิชย์</t>
  </si>
  <si>
    <t xml:space="preserve">บ่อพักน้ำคอนกรีตเสริมเหล็ก  บริเวณสายทางโค้งบ้านตาปุ๋ย ถึง ท่อเหลี่ยมหน้าอาคารอเนกประสงค์  </t>
  </si>
  <si>
    <t xml:space="preserve">จังหวัดนครราชสีมา </t>
  </si>
  <si>
    <t xml:space="preserve">บ้านหนองไผ่พัฒนา  หมู่ 10 ฯ  ขนาดกว้างภายใน  0.40  เมตร.  ยาวรวม   290.00  เมตร.   ลึกเฉลี่ย  0.50  เมตร.  </t>
  </si>
  <si>
    <r>
      <t>เดือนเ</t>
    </r>
    <r>
      <rPr>
        <sz val="14"/>
        <color indexed="10"/>
        <rFont val="Angsana New"/>
        <family val="1"/>
      </rPr>
      <t>มษายน 2561</t>
    </r>
  </si>
  <si>
    <t>พร้อมจัดทำและติดตั้งป้ายโครงการฯ  (รายละเอียดก่อสร้างตามแบบที่เทศบาลตำบลโพธิ์กลางกำหนด)</t>
  </si>
  <si>
    <t>งานป้ายประชาสัมพันธ์โครงการฯ</t>
  </si>
  <si>
    <t>เงื่อนไข</t>
  </si>
  <si>
    <t>ทางหลวงชนบท</t>
  </si>
  <si>
    <t>เงินล่วงหน้าจ่าย ................. - ............ %</t>
  </si>
  <si>
    <t>เงินประกันสัญญา .......... - ............... %</t>
  </si>
  <si>
    <t>ดอกเบี้ยเงินกู้ ..................... 6.............. % ต่อปี</t>
  </si>
  <si>
    <t>ตามหนังสือ ที่ นม 0023.6/5483  ลงวันที่  ๒๘ มิถุนายน ๒๕๕๙</t>
  </si>
  <si>
    <t>สรุป</t>
  </si>
  <si>
    <t>รวมค่าก่อสร้างเป็นเงินทั้งสิ้น</t>
  </si>
  <si>
    <t>คิดเป็นเงินประมาณการ (ปรับลดแล้ว)</t>
  </si>
  <si>
    <t>ความยาวถนน  0.400 กม. เฉลี่ยราคา ตร.ม. ละ</t>
  </si>
  <si>
    <t>บาท</t>
  </si>
  <si>
    <t>ประมาณการ .............................................................................</t>
  </si>
  <si>
    <t>(นายสิทธิพร  เปล่งงูเหลือม) นายช่างโยธาชำนาญงาน</t>
  </si>
  <si>
    <t>ตรวจทาน ........................................................................................</t>
  </si>
  <si>
    <t>(นายอรรถกร  ล้อมในเมือง) ผู้อำนวยการกองช่าง</t>
  </si>
  <si>
    <t xml:space="preserve">             คณะกรรมการกำหนดราคากลาง  ได้พิจารณาแล้วเห็นว่าราคา  และรายละเอียดการคำนวณราคากลางงานก่อสร้าง   (ค่างาน,Factor F)   มีความ</t>
  </si>
  <si>
    <t>เหมาะสมที่จะนำไปใช้ในการพิจารณาจัดจ้าง   ประจำปีงบประมาณรายจ่าย  พ.ศ. 2561 (เงินสะสม)  ได้ สำหรับก่อสร้าง /ปรับปรุงรางระบายน้ำคอนกรีตเสริม</t>
  </si>
  <si>
    <t>เหล็กพร้อมฝาปิด  และบ่อพักน้ำคอนกรีตเสริมเหล็ก  บริเวณโค้งบ้านตาปุ๋ย ถึง ท่อเหลี่ยมหน้าอาคารอเนกประสงค์  บ้านหนองไผ่พัฒนา  หมู่ 10   ภายใน ฯ</t>
  </si>
  <si>
    <t>(ลงชื่อ)................................................................ประธานกรรมการ</t>
  </si>
  <si>
    <t>(ลงชื่อ).......................................................................กรรมการ</t>
  </si>
  <si>
    <t>(ลงชื่อ)............................................................กรรมการ</t>
  </si>
  <si>
    <t xml:space="preserve">  (นายสิทธิพร  เปล่งงูเหลือม)</t>
  </si>
  <si>
    <t xml:space="preserve">                      (นายประวิตร  สีหะธรางกูร)     </t>
  </si>
  <si>
    <t xml:space="preserve">     นายช่างโยธาชำนาญงาน</t>
  </si>
  <si>
    <t xml:space="preserve">                            หน.ฝ่ายการโยธา</t>
  </si>
  <si>
    <t>ประมาณการค่าก่อสร้าง</t>
  </si>
  <si>
    <r>
      <t xml:space="preserve">โครงการ  </t>
    </r>
    <r>
      <rPr>
        <sz val="14"/>
        <rFont val="Angsana New"/>
        <family val="1"/>
      </rPr>
      <t xml:space="preserve">  </t>
    </r>
  </si>
  <si>
    <t>ก่อสร้างรางระบายน้ำคอนกรีตเสริมเหล็กพร้อมฝาปิด  และบ่อพักน้ำคอนกรีตเสริมเหล็ก  บริเวณสายทางโค้งบ้านตาปุ๋ย ฯ</t>
  </si>
  <si>
    <t>หน้าที่ 1</t>
  </si>
  <si>
    <t>แบบ  ปร. 4</t>
  </si>
  <si>
    <r>
      <t xml:space="preserve">สถานที่ก่อสร้าง </t>
    </r>
    <r>
      <rPr>
        <sz val="14"/>
        <rFont val="Angsana New"/>
        <family val="1"/>
      </rPr>
      <t xml:space="preserve">  ภายในเขตเทศบาลตำบลโพธิ์กลาง  อำเภอเมืองนครราชสีมา  จังหวัดนครราชสีมา </t>
    </r>
  </si>
  <si>
    <t>แบบเลขที่ กช.</t>
  </si>
  <si>
    <r>
      <t xml:space="preserve">ประมาณราคาโดย  </t>
    </r>
    <r>
      <rPr>
        <sz val="14"/>
        <rFont val="Angsana New"/>
        <family val="1"/>
      </rPr>
      <t>นายสิทธิพร  เปล่งงูเหลือม  ตำแหน่ง  นายช่างโยธาชำนาญงาน</t>
    </r>
  </si>
  <si>
    <t xml:space="preserve">เมื่อวันที่ </t>
  </si>
  <si>
    <t>จำนวน</t>
  </si>
  <si>
    <t>หน่วย</t>
  </si>
  <si>
    <t>ราคาวัสดุสิ่งของ</t>
  </si>
  <si>
    <t>ค่าแรงงาน</t>
  </si>
  <si>
    <t>ค่าวัสดุและแรงงาน</t>
  </si>
  <si>
    <t>ราคาต่อหน่วย</t>
  </si>
  <si>
    <t>จำนวนเงิน</t>
  </si>
  <si>
    <t>A</t>
  </si>
  <si>
    <t>ก่อสร้างรางระบายน้ำคอนกรีตเสริมเหล็กพร้อมฝาปิด  และบ่อพักน้ำคอนกรีตเสริมเหล็ก  บริเวณโค้งบ้านตาปุ๋ย ถึง ท่อเหลี่ยมหน้าอาคารอเนกประสงค์  บ้าน</t>
  </si>
  <si>
    <t>หนองไผ่พัฒนา  หมู่ 10 ภายฯ  ขนาดกว้างภายใน  0.40 ม.   ยาวรวม  290.00  ม.  ลึกเฉลี่ย   0.50 ม.   (รายละเอียดตามแบบที่เทศบาลตำบลโพธิ์กลางกำหนด)</t>
  </si>
  <si>
    <t>งานดินขุด - ถมคืน</t>
  </si>
  <si>
    <t>งานขุดดิน</t>
  </si>
  <si>
    <t>ลบ.ม.</t>
  </si>
  <si>
    <t>งานรางระบายน้ำ</t>
  </si>
  <si>
    <t xml:space="preserve"> - ทรายหยาบรองพื้นบดทับแน่น </t>
  </si>
  <si>
    <t xml:space="preserve"> - คอนกรีตหยาบ  (Strength 180 Ksc.)</t>
  </si>
  <si>
    <t xml:space="preserve"> - คอนกรีตโครงสร้าง  (Strength 240 Ksc.)</t>
  </si>
  <si>
    <t>งานฝารางระบายน้ำ</t>
  </si>
  <si>
    <t xml:space="preserve"> - คอนกรีตโครงสร้าง  (Strength 240 Ksc.)  </t>
  </si>
  <si>
    <t xml:space="preserve"> - ท่อเหล็กเคลือบสังกะสี Ø 2" (ระยะตามแบบ)</t>
  </si>
  <si>
    <t>ม.</t>
  </si>
  <si>
    <t>งานเหล็กเสริมคอนกรีตรางระบายน้ำ</t>
  </si>
  <si>
    <t xml:space="preserve"> - เหล็กเสริม  RB Ø  9  มม.</t>
  </si>
  <si>
    <t>ก.ก.</t>
  </si>
  <si>
    <t xml:space="preserve"> - ลวดผูกเหล็ก  เบอร์ 18</t>
  </si>
  <si>
    <t>รวมค่าวัสดุและแรงงาน</t>
  </si>
  <si>
    <t>หนึ่งพันห้าร้อยสามสิบสองบาทสี่สิบสองสตางค์</t>
  </si>
  <si>
    <r>
      <t xml:space="preserve"> ราคาวัสดุ คิดจากพาณิชย์จังหวัดฯ  เดือนเ</t>
    </r>
    <r>
      <rPr>
        <sz val="14"/>
        <color indexed="10"/>
        <rFont val="Angsana New"/>
        <family val="1"/>
      </rPr>
      <t>มษายน2561</t>
    </r>
    <r>
      <rPr>
        <sz val="14"/>
        <rFont val="Angsana New"/>
        <family val="1"/>
      </rPr>
      <t xml:space="preserve">  และค่าแรงคิดจากบัญชีค่าแรง  ค่าดำเนินการ  สำหรับการถอดแบบคำนวณราคากลางงานก่อสร้าง</t>
    </r>
  </si>
  <si>
    <t>ของกรมบัญชีกลาง  และเอกสารของ สพฐ.  ประกอบเอกสารของกรมทางหลวงและจากเอกสารของกรมทางหลวงชนบท</t>
  </si>
  <si>
    <t xml:space="preserve">                      </t>
  </si>
  <si>
    <r>
      <t xml:space="preserve"> ราคาน้ำมันดีเซลวันที่</t>
    </r>
    <r>
      <rPr>
        <sz val="14"/>
        <color indexed="10"/>
        <rFont val="Angsana New"/>
        <family val="1"/>
      </rPr>
      <t xml:space="preserve"> 1  เดือนมิถุนายน  2561</t>
    </r>
  </si>
  <si>
    <t xml:space="preserve">   =</t>
  </si>
  <si>
    <t>บาท/ลิตร</t>
  </si>
  <si>
    <t xml:space="preserve"> </t>
  </si>
  <si>
    <t>(ลงชื่อ)...........................................................ผู้ประมาณราคา</t>
  </si>
  <si>
    <t>(ลงชื่อ)............................................................ผู้ตรวจทาน</t>
  </si>
  <si>
    <t xml:space="preserve">                   </t>
  </si>
  <si>
    <t>(นายสิทธิพร  เปล่งงูเหลือม)</t>
  </si>
  <si>
    <t xml:space="preserve">                  (นายอรรถกร  ล้อมในเมือง)</t>
  </si>
  <si>
    <t xml:space="preserve">                     </t>
  </si>
  <si>
    <t xml:space="preserve">   นายช่างโยธาชำนาญงาน</t>
  </si>
  <si>
    <t xml:space="preserve">                        ผู้อำนวยการกองช่าง</t>
  </si>
  <si>
    <t xml:space="preserve">           คณะกรรมการกำหนดราคากลางได้พิจารณาแล้วเห็นควรอนุมัติให้ใช้รายการประมาณนี้เฉพาะ    โครงการก่อสร้างรางระบายน้ำแบบคอนกรีตเสริมเหล็ก   </t>
  </si>
  <si>
    <t>พร้อมฝาปิด และบ่อพักน้ำคอนกรีตเสริมเหล็ก  บริเวณโค้งบ้านตาปุ๋ย ถึง ท่อเหลี่ยมหน้าอาคารอเนกประสงค์   บ้านหนองไผ่พัฒนา  หมู่ 10    ภายในเขตเทศบาล  ฯ</t>
  </si>
  <si>
    <t xml:space="preserve">(ลงชื่อ)..................................................ประธานกรรมการ </t>
  </si>
  <si>
    <t xml:space="preserve">                                                                                                 (นายอรรถกร  ล้อมในเมือง)   </t>
  </si>
  <si>
    <t xml:space="preserve">                                                                                                       ผู้อำนวยการกองช่าง</t>
  </si>
  <si>
    <t xml:space="preserve">   (ลงชื่อ)..................................................กรรมการ</t>
  </si>
  <si>
    <t xml:space="preserve"> (ลงชื่อ)......................................................กรรมการ </t>
  </si>
  <si>
    <t xml:space="preserve">               (นายสิทธิพร  เปล่งงูเหลือม)</t>
  </si>
  <si>
    <t xml:space="preserve">                    (นายประวิตร  สีหะธรางกูร)</t>
  </si>
  <si>
    <t xml:space="preserve">           </t>
  </si>
  <si>
    <t>นายช่างโยธาชำนาญงาน</t>
  </si>
  <si>
    <t xml:space="preserve">                        หัวหน้าฝ่ายการโยธา</t>
  </si>
  <si>
    <t>หน้าที่ 2</t>
  </si>
  <si>
    <t>รวมค่าวัสดุและแรงงาน (ยกยอดมา)</t>
  </si>
  <si>
    <t>งานไม้แบบ</t>
  </si>
  <si>
    <t xml:space="preserve"> - ไม้แบบหล่อไม้อัดหนา 6 มม.  (ใช้จำนวน  5  ครั้ง)</t>
  </si>
  <si>
    <t>แผ่น</t>
  </si>
  <si>
    <t xml:space="preserve"> - ไม้แบบหล่อ+ไม้เคร่า     (ใช้จำนวน  5  ครั้ง)</t>
  </si>
  <si>
    <t>ลบ.ฟ.</t>
  </si>
  <si>
    <t xml:space="preserve"> - ตะปู</t>
  </si>
  <si>
    <t>กก.</t>
  </si>
  <si>
    <t xml:space="preserve"> - ค่าแรงติดตั้งประกอบแบบ</t>
  </si>
  <si>
    <t>ตร.ม.</t>
  </si>
  <si>
    <t>งานรื้อถอน</t>
  </si>
  <si>
    <t xml:space="preserve"> - งานรื้อถอนผิวจราจร คสล. แล้วขนย้ายทิ้ง</t>
  </si>
  <si>
    <r>
      <t>งานฝาบ่อพักน้ำแบบ คอนกรีตเสริมเหล็ก    จำนวน</t>
    </r>
    <r>
      <rPr>
        <b/>
        <sz val="13"/>
        <color indexed="10"/>
        <rFont val="Angsana New"/>
        <family val="1"/>
      </rPr>
      <t/>
    </r>
  </si>
  <si>
    <t>จุด</t>
  </si>
  <si>
    <t xml:space="preserve"> - เหล็กแบน ขนาด 75 x 6  มม. (นน. 21.0 กก./เส้น)</t>
  </si>
  <si>
    <t>เส้น</t>
  </si>
  <si>
    <r>
      <t xml:space="preserve"> - เหล็ก </t>
    </r>
    <r>
      <rPr>
        <sz val="13"/>
        <rFont val="BrowalliaUPC"/>
        <family val="2"/>
      </rPr>
      <t>L</t>
    </r>
    <r>
      <rPr>
        <sz val="13"/>
        <rFont val="AngsanaUPC"/>
        <family val="1"/>
        <charset val="222"/>
      </rPr>
      <t xml:space="preserve"> </t>
    </r>
    <r>
      <rPr>
        <sz val="13"/>
        <rFont val="AngsanaUPC"/>
        <family val="1"/>
        <charset val="222"/>
      </rPr>
      <t>ขนาด 75 x 75 x 6 มม. (นน. 41.1 กก./เส้น)</t>
    </r>
  </si>
  <si>
    <r>
      <t xml:space="preserve"> - เหล็ก </t>
    </r>
    <r>
      <rPr>
        <sz val="13"/>
        <rFont val="BrowalliaUPC"/>
        <family val="2"/>
      </rPr>
      <t>L</t>
    </r>
    <r>
      <rPr>
        <sz val="13"/>
        <rFont val="AngsanaUPC"/>
        <family val="1"/>
        <charset val="222"/>
      </rPr>
      <t xml:space="preserve"> </t>
    </r>
    <r>
      <rPr>
        <sz val="13"/>
        <rFont val="AngsanaUPC"/>
        <family val="1"/>
        <charset val="222"/>
      </rPr>
      <t>ขนาด 65 x 65 x 6 มม.</t>
    </r>
    <r>
      <rPr>
        <sz val="13"/>
        <color indexed="9"/>
        <rFont val="AngsanaUPC"/>
        <family val="1"/>
      </rPr>
      <t xml:space="preserve"> (นน. 41.1 กก./เส้น)</t>
    </r>
  </si>
  <si>
    <t xml:space="preserve"> - ค่าแรงประกอบฝาบ่อพักน้ำ + ลวดเชื่อม</t>
  </si>
  <si>
    <t xml:space="preserve">                   (นายศุภกร  สำเนียงใหม่)</t>
  </si>
  <si>
    <t>หน้าที่ 3</t>
  </si>
  <si>
    <r>
      <t xml:space="preserve">ประมาณราคาโดย  </t>
    </r>
    <r>
      <rPr>
        <sz val="14"/>
        <rFont val="Angsana New"/>
        <family val="1"/>
      </rPr>
      <t>นายสิทธิพร  เปล่งงูเหลือม  ตำแหน่ง  นายช่างโยธาปฏิบัติการ</t>
    </r>
  </si>
  <si>
    <t>งานบ่อพักน้ำแบบคอนกรีตเสริมเหล็ก         จำนวน</t>
  </si>
  <si>
    <t xml:space="preserve"> - ขุดดิน</t>
  </si>
  <si>
    <t>งานคืนผิวจราจรคอนกรีตเสริมเหล็ก</t>
  </si>
  <si>
    <t>รวมเป็นเงินค่าวัสดุและแรงงาน</t>
  </si>
  <si>
    <t>(ลงชื่อ)............................................................ผู้ตรวจสอบ</t>
  </si>
  <si>
    <t>หน้าที่ 4</t>
  </si>
  <si>
    <r>
      <t xml:space="preserve">สถานที่ก่อสร้าง </t>
    </r>
    <r>
      <rPr>
        <sz val="14"/>
        <rFont val="Angsana New"/>
        <family val="1"/>
      </rPr>
      <t xml:space="preserve">  </t>
    </r>
    <r>
      <rPr>
        <sz val="13"/>
        <rFont val="Angsana New"/>
        <family val="1"/>
      </rPr>
      <t xml:space="preserve">ภายในเขตเทศบาลตำบลโพธิ์กลาง  อำเภอเมืองนครราชสีมา  จังหวัดนครราชสีมา </t>
    </r>
  </si>
  <si>
    <t>งานป้ายประชาสัมพันธ์โครงการฯ  (ป้ายถาวร)</t>
  </si>
  <si>
    <t xml:space="preserve"> - งานดินขุดถมคืน</t>
  </si>
  <si>
    <t xml:space="preserve"> - งานคอนกรีตฐานราก</t>
  </si>
  <si>
    <t xml:space="preserve"> - งานท่อเหล็กกลวงสี่เหลี่ยมจัตุรัส หนา 2.0 มม.</t>
  </si>
  <si>
    <t xml:space="preserve">   ขนาด 100 x 100 มม. พร้อมงานสี</t>
  </si>
  <si>
    <t xml:space="preserve"> - งานแผ่นป้าย พร้อมสติกเกอร์ตามแบบที่กำหนด</t>
  </si>
  <si>
    <t>ชุด</t>
  </si>
  <si>
    <t xml:space="preserve">   พร้อมอุปกรณ์ประกอบติดตั้งครบชุด</t>
  </si>
  <si>
    <t xml:space="preserve">(นายอรรถกร  ล้อมในเมือง)     </t>
  </si>
  <si>
    <t>ผู้อำนวยการกองช่าง</t>
  </si>
  <si>
    <t>รางระบายน้ำ คสล. ยาว</t>
  </si>
  <si>
    <t>ม. (ความยาวที่สำรวจ)</t>
  </si>
  <si>
    <t>ม. (ความยาวที่วงเงินสามารถสร้างได้)</t>
  </si>
  <si>
    <t>จำนวนจุดติดตั้ง</t>
  </si>
  <si>
    <t>ค่าแรงงานคิด 30%</t>
  </si>
  <si>
    <t xml:space="preserve">เผื่อ </t>
  </si>
  <si>
    <t>ค่าแรงผสม+ขน+เทคอนกรีตผสมเสร็จ</t>
  </si>
  <si>
    <t>http://www.cga-metal.com/index.php?productID=132</t>
  </si>
  <si>
    <t xml:space="preserve">ท่อประปา(BS-M) 2"
</t>
  </si>
  <si>
    <t>https://www.onestockhome.com/th/products/72313787/galvanized-round-steel-pipe-red</t>
  </si>
  <si>
    <t>และหักเหล็กเสริมบริเวณฝารางระบายน้ำ จำนวน 43  จุด ขนาดจุดละ 1.00 x 0.64 ม.</t>
  </si>
  <si>
    <t>ค่าแรงงานเหล็ก=</t>
  </si>
  <si>
    <t>ไม้แบบหนา 1" นิ้ว  เนื้อที่  1 ตร.ม. ใช้ไม้แบบปริมาตรประมาณ  1 ลบ.ฟ.</t>
  </si>
  <si>
    <t>ไม้เคร่ายึดไม้แบบคิดประมาณ  30% ของปริมาณไม้แบบ</t>
  </si>
  <si>
    <t>ตะปูยึดไม้แบบคิด 0.25 - 0.30 กก./ ปริมาณไม้แบบ 1 ตร.ม.</t>
  </si>
  <si>
    <t>ค่าเสื่อมราคา (ค่าขนส่งคอนกรีต) ที่ราคาน้ำมันโซล่า ที่อำเภอเมืองเฉลี่ย ลิตร ละ</t>
  </si>
  <si>
    <t xml:space="preserve">ระยะทางขนส่ง = </t>
  </si>
  <si>
    <t>กม.</t>
  </si>
  <si>
    <t>ค่าขนส่ง =</t>
  </si>
  <si>
    <t>บาท/ลบ.ม./กม.   รวม =</t>
  </si>
  <si>
    <t>บาท/ลบ.ม./กม.  รวมเป็นเงิน =</t>
  </si>
  <si>
    <t>ราคาจากพานิชจังหวัดนครราชสีมา เดือนกันยายน ปี 2555</t>
  </si>
  <si>
    <t>คอนกรีตผสมเสร็จรูปลูกบาศก์ 210 กก./ตร.ซม. และรูปทรงกระบอก 180 กก./ตร.ซม. =</t>
  </si>
  <si>
    <t>ตรา TPI</t>
  </si>
  <si>
    <t>คอนกรีตผสมเสร็จรูปลูกบาศก์ 240 กก./ตร.ซม. และรูปทรงกระบอก 210 กก./ตร.ซม. =</t>
  </si>
  <si>
    <t>คอนกรีตผสมเสร็จรูปลูกบาศก์ 280 กก./ตร.ซม. และรูปทรงกระบอก 240 กก./ตร.ซม. =</t>
  </si>
  <si>
    <t>คอนกรีตผสมเสร็จรูปลูกบาศก์ 320 กก./ตร.ซม. และรูปทรงกระบอก 280 กก./ตร.ซม. =</t>
  </si>
  <si>
    <t>ไม้แบบข้างขนาด 1"x6" ความยาวตามแนวถนน</t>
  </si>
  <si>
    <t>ไม้ค้ำยันแบบข้างขนาด 1 1/2"x3" ยาว 0.50 ม. ทุกระยะ 0.50 ม.</t>
  </si>
  <si>
    <t>รวม</t>
  </si>
  <si>
    <t xml:space="preserve">  (ไม้แบบใช้จำนวน  3 ครั้ง)</t>
  </si>
  <si>
    <t xml:space="preserve">ราคาวัสดุก่อสร้าง กรุงเทพมหานคร </t>
  </si>
  <si>
    <t>หมวดวัสดุแผ่นแข็ง</t>
  </si>
  <si>
    <t>ยาวเหล็ก</t>
  </si>
  <si>
    <t>เมื่อถึงกำหนดราคากลางให้ทำการแก้ไขใหม่</t>
  </si>
  <si>
    <t>จำนวนบ่อพักน้ำ</t>
  </si>
  <si>
    <t>บ่อ</t>
  </si>
  <si>
    <t>ค่าแรงจากบัญชีค่าแรงฯ</t>
  </si>
  <si>
    <t>ยาว</t>
  </si>
  <si>
    <t>นน./เส้น</t>
  </si>
  <si>
    <t>บาท/เส้น</t>
  </si>
  <si>
    <t>งานบล๊อกคอนเวิร์ด คิดจากโปรแกรมงาน บล๊อกคอนเวิร์ด (ปรับปรุงแล้ว 16 มิย. 2554)</t>
  </si>
  <si>
    <t>คิด dowell เพิ่มทุกระยะ 10 ม.</t>
  </si>
  <si>
    <t>ลวดผูกเหล็กคิด 30 กก./ นน.เหล็ก 1 เมตริกตัน</t>
  </si>
  <si>
    <t xml:space="preserve"> - ค่าแรงต้องคิดเต็ม</t>
  </si>
  <si>
    <t xml:space="preserve">  =ROUND((กว้าง1+(สูง1*4)+พื้น1*2)*ยาว1*1/COS($C$10*PI()/180)*T36*1.3,2)</t>
  </si>
  <si>
    <t>ตะปูยึดไม้แบบคิด 0.25 กก./ ปริมาณไม้แบบ 1 ตร.ม.</t>
  </si>
  <si>
    <t>คิดไม้แบบจะได้</t>
  </si>
  <si>
    <t xml:space="preserve">  =(0.5*0.736*4*2*13)+( =0.637 *0.758)+(0.757*1.515)</t>
  </si>
  <si>
    <t>เมืองนครราชสีมา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</si>
  <si>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</si>
  <si>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</si>
  <si>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</si>
  <si>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</si>
  <si>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</si>
  <si>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</si>
  <si>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</si>
  <si>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</si>
  <si>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</si>
  <si>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</si>
  <si>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</si>
  <si>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</si>
  <si>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</si>
  <si>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</si>
  <si>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</si>
  <si>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</si>
  <si>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</si>
  <si>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</si>
  <si>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</si>
  <si>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</t>
  </si>
  <si>
    <t>หนองบุนนาก</t>
  </si>
  <si>
    <t>แก้งสนามนาง</t>
  </si>
  <si>
    <t>โนนแดง</t>
  </si>
  <si>
    <t>วังน้ำเขียว</t>
  </si>
  <si>
    <t>เฉลิมพระเกียรติ</t>
  </si>
  <si>
    <t>เทพารักษ์</t>
  </si>
  <si>
    <t>บัวลาย</t>
  </si>
  <si>
    <t>พระทองคำ</t>
  </si>
  <si>
    <t>เมืองยาง</t>
  </si>
  <si>
    <t>ลำทะเมนชัย</t>
  </si>
  <si>
    <t>สีดา</t>
  </si>
  <si>
    <r>
      <t>ราคาสินค้าเฉลี่ยวัสดุก่อสร้าง (ราคาเงินสด ไม่รวมภาษีมูลค่าเพิ่ม ไม่รวมค่าขนส่ง) ของจังหวัด </t>
    </r>
    <r>
      <rPr>
        <b/>
        <sz val="13.5"/>
        <color indexed="10"/>
        <rFont val="MS Sans Serif"/>
        <family val="2"/>
        <charset val="222"/>
      </rPr>
      <t>นครราชสีมา</t>
    </r>
    <r>
      <rPr>
        <b/>
        <sz val="13.5"/>
        <rFont val="MS Sans Serif"/>
        <family val="2"/>
        <charset val="222"/>
      </rPr>
      <t> เดือน</t>
    </r>
    <r>
      <rPr>
        <b/>
        <sz val="13.5"/>
        <color indexed="10"/>
        <rFont val="MS Sans Serif"/>
        <family val="2"/>
        <charset val="222"/>
      </rPr>
      <t>เมษายน</t>
    </r>
    <r>
      <rPr>
        <b/>
        <sz val="13.5"/>
        <rFont val="MS Sans Serif"/>
        <family val="2"/>
        <charset val="222"/>
      </rPr>
      <t> ปี </t>
    </r>
    <r>
      <rPr>
        <b/>
        <sz val="13.5"/>
        <color indexed="10"/>
        <rFont val="MS Sans Serif"/>
        <family val="2"/>
        <charset val="222"/>
      </rPr>
      <t>2561</t>
    </r>
  </si>
  <si>
    <t>หน้า 1 จากทั้งหมด 1 หน้า</t>
  </si>
  <si>
    <t xml:space="preserve">หน้า | 1 | </t>
  </si>
  <si>
    <t xml:space="preserve">ราคา : บาท </t>
  </si>
  <si>
    <t>ลำดับ</t>
  </si>
  <si>
    <t>เดือนก่อนหน้า</t>
  </si>
  <si>
    <t>มกราคม</t>
  </si>
  <si>
    <r>
      <t>%</t>
    </r>
    <r>
      <rPr>
        <b/>
        <sz val="14"/>
        <rFont val="AngsanaUPC"/>
        <family val="1"/>
        <charset val="222"/>
      </rPr>
      <t> </t>
    </r>
  </si>
  <si>
    <t> คอนกรีตผสมเสร็จรูปลูกบาศก์ 180 กก./ตร.ซม. และ รูปทรงกระบอก 140กก./ตร.ซม. ตราซีแพค</t>
  </si>
  <si>
    <t>  </t>
  </si>
  <si>
    <t> คอนกรีตผสมเสร็จรูปลูกบาศก์ 210 กก./ตร.ซม. และ รูปทรงกระบอก 180 กก./ตร.ซม. ตราซีแพค</t>
  </si>
  <si>
    <t> คอนกรีตผสมเสร็จรูปลูกบาศก์ 240 กก./ตร.ซม. และรูปทรงกระบอก 210 กก./ตร.ซม. ตราซีแพค</t>
  </si>
  <si>
    <t> คอนกรีตผสมเสร็จรูปลูกบาศก์ 280 กก./ตร.ซม. และ รูปทรงกระบอก 240 กก./ตร.ซม. ตราซีเแพค</t>
  </si>
  <si>
    <t> คอนกรีตผสมเสร็จรูปลูกบาศก์ 180 กก./ตร.ซม. และรูปทรงกระบอก 140 กก./ตร.ซม. ตรา TPI</t>
  </si>
  <si>
    <t> คอนกรีตผสมเสร็จรูปลูกบาศก์ 210 กก./ตร.ซม. และรูปทรงกระบอก 180 กก./ตร.ซม. ตรา TPI</t>
  </si>
  <si>
    <t> คอนกรีตผสมเสร็จรูปลูกบาศก์ 240 กก./ตร.ซม. และรูปทรงกระบอก 210 กก./ตร.ซม. ตรา TPI</t>
  </si>
  <si>
    <t> คอนกรีตผสมเสร็จรูปลูกบาศก์ 280 กก./ตร.ซม. และรูปทรงกระบอก 240 กก./ตร.ซม. ตรา TPI</t>
  </si>
  <si>
    <t> คอนกรีตผสมเสร็จรูปลูกบาศก์ 320 กก./ตร.ซม. และรูปทรงกระบอก 280 กก./ตร.ซม. ตรา TPI</t>
  </si>
  <si>
    <t> คอนกรีตผสมเสร็จรูปลูกบาศก์ 350 กก./ตร.ซม. และรูปทรงกระบอก 300 กก./ตร.ซม. ตรา TPI</t>
  </si>
  <si>
    <t> คอนกรีตผสมเสร็จรูปลูกบาศก์ 380 กก./ตร.ซม. และรูปทรงกระบอก 320 กก./ตร.ซม. ตรา TPI</t>
  </si>
  <si>
    <t> คอนกรีตผสมเสร็จรูปลูกบาศก์ 400 กก./ตร.ซม. และรูปทรงกระบอก 350 กก./ตร.ซม. ตรา TPI</t>
  </si>
  <si>
    <t> คอนกรีตบล็อกก่อผนัง ชนิดธรรมดา ขนาด 19 x 39 x 7 ซม.</t>
  </si>
  <si>
    <t>ก้อน</t>
  </si>
  <si>
    <t>4.91  </t>
  </si>
  <si>
    <t> คอนกรีตบล็อกก่อผนัง ชนิดกันฝน ขนาด 19 x 39 x 7 ซม.</t>
  </si>
  <si>
    <t>14.02  </t>
  </si>
  <si>
    <t> คอนกรีตบล็อกก่อผนังมวลเบา ขนาด 20 x 60x7.5 ซม. ตราคิวคอน</t>
  </si>
  <si>
    <t>26.17  </t>
  </si>
  <si>
    <t> อิฐมอญ ขนาด 7x 16 x 3.5 ซม.</t>
  </si>
  <si>
    <t>1.17  </t>
  </si>
  <si>
    <t> อิฐโปร่ง ชนิดมีรู 2 รู ขนาด 7x 16 x 3 ซม.</t>
  </si>
  <si>
    <t>.84  </t>
  </si>
  <si>
    <t> อิฐหนา ขนาด 10.5x 22 x 6.5 ซม.</t>
  </si>
  <si>
    <t>5.61  </t>
  </si>
  <si>
    <t> เสาเข็มคอนกรีตอัดแรง รูปสี่เหลี่ยมตัน ขนาด 0.18 x 0.18 ม. ยาว 8.00 ม.</t>
  </si>
  <si>
    <t>ท่อน</t>
  </si>
  <si>
    <t>1,196.26  </t>
  </si>
  <si>
    <t> เสาเข็มคอนกรีตอัดแรง รูปสี่เหลี่ยมตัน ขนาด 0.18 x 0.18 ม. ยาว 10.00 ม.</t>
  </si>
  <si>
    <t>1,495.33  </t>
  </si>
  <si>
    <t> เสาเข็มคอนกรีตอัดแรง รูปสี่เหลี่ยมตัน ขนาด 0.22 x 0.22 ม. ยาว 10.00 ม.</t>
  </si>
  <si>
    <t>2,149.53  </t>
  </si>
  <si>
    <t> เสาเข็มคอนกรีตอัดแรง รูปสี่เหลี่ยมตัน ขนาด 0.18 x 0.18 ม. ยาว 12.00 ม.</t>
  </si>
  <si>
    <t>1,794.39  </t>
  </si>
  <si>
    <t> เสาเข็มคอนกรีตอัดแรง รูปสี่เหลี่ยมตัน ขนาด 0.22 x 0.22 ม. ยาว 15.00 ม.</t>
  </si>
  <si>
    <t>3,224.30  </t>
  </si>
  <si>
    <t> เสาเข็มคอนกรีตอัดแรง รูปสี่เหลี่ยมตัน ขนาด 0.18 x 0.18 ม. ยาว 16.00 ม.</t>
  </si>
  <si>
    <t>2,392.52  </t>
  </si>
  <si>
    <t> เสาเข็มคอนกรีตอัดแรง รูปสี่เหลี่ยมตัน ขนาด 0.22 x 0.22 ม. ยาว 21.00 ม.</t>
  </si>
  <si>
    <t>4,514.02  </t>
  </si>
  <si>
    <t> เสาเข็มคอนกรีตอัดแรง รูปสี่เหลี่ยมตัน ขนาด 0.26 x 0.26 ม. ยาว 21.00 ม.</t>
  </si>
  <si>
    <t>6,084.11  </t>
  </si>
  <si>
    <t> เสาเข็มคอนกรีตอัดแรง รูปสี่เหลี่ยมตัน ขนาด 0.30 x 0.30 ม. ยาว 21.00 ม.</t>
  </si>
  <si>
    <t>7,850.47  </t>
  </si>
  <si>
    <t> เสาเข็มคอนกรีตอัดแรง รูปสี่เหลี่ยมตัน ขนาด 0.35 x 0.35 ม. ยาว 21.00 ม.</t>
  </si>
  <si>
    <t>10,401.87  </t>
  </si>
  <si>
    <t>นน./ม.</t>
  </si>
  <si>
    <t> เสาเข็มคอนกรีตอัดแรง รูปสี่เหลี่ยมตัน ขนาด 0.40 x 0.40 ม. ยาว 21.00 ม.</t>
  </si>
  <si>
    <t>13,738.32  </t>
  </si>
  <si>
    <t> เสารั้วคอนกรีตเสริมเหล็ก แบบสี่เหลี่ยม ขนาด 4" x 4" ยาว 2.50 ม.</t>
  </si>
  <si>
    <t>280.37  </t>
  </si>
  <si>
    <t> เสารั้วคอนกรีตเสริมเหล็ก แบบสี่เหลี่ยม ขนาด 4" x 4" ยาว 3.00 ม.</t>
  </si>
  <si>
    <t>336.45  </t>
  </si>
  <si>
    <t> เหล็กเส้นกลมผิวเรียบ SR.24 ยาว 10 เมตร ศก. 6 มม.</t>
  </si>
  <si>
    <t>ตัน</t>
  </si>
  <si>
    <t>20,615.97  </t>
  </si>
  <si>
    <t> เหล็กเส้นกลมผิวเรียบ SR.24 ยาว 10 เมตร ศก. 9 มม.</t>
  </si>
  <si>
    <t>19,380.94  </t>
  </si>
  <si>
    <t> เหล็กเส้นกลมผิวเรียบ SR.24 ยาว 10 เมตร ศก. 12 มม.</t>
  </si>
  <si>
    <t>19,902.32  </t>
  </si>
  <si>
    <t> เหล็กเส้นกลมผิวเรียบ SR.24 ยาว 10 เมตร ศก. 15 มม.</t>
  </si>
  <si>
    <t>18,491.22  </t>
  </si>
  <si>
    <t> เหล็กเส้นกลมผิวเรียบ SR.24 ยาว 10 เมตร ศก. 19 มม.</t>
  </si>
  <si>
    <t>19,219.63  </t>
  </si>
  <si>
    <t> เหล็กเส้นกลมผิวข้ออ้อย SD.40 ยาว 10 เมตร ศก. 12 มม.</t>
  </si>
  <si>
    <t>21,909.65  </t>
  </si>
  <si>
    <t> เหล็กเส้นกลมผิวข้ออ้อย SD.40 ยาว 10 เมตร ศก. 16 มม.</t>
  </si>
  <si>
    <t>21,227.15  </t>
  </si>
  <si>
    <t> เหล็กเส้นกลมผิวข้ออ้อย SD.40 ยาว 10 เมตร ศก. 20 มม.</t>
  </si>
  <si>
    <t>20,663.25  </t>
  </si>
  <si>
    <t> เหล็กเส้นกลมผิวข้ออ้อย SD.40 ยาว 10 เมตร ศก. 25 มม.</t>
  </si>
  <si>
    <t>22,490.00  </t>
  </si>
  <si>
    <t> ลวดผูกเหล็ก ศก. 1.25 มม. (เบอร์ 18)</t>
  </si>
  <si>
    <t>32.71  </t>
  </si>
  <si>
    <t> เหล็กฉาก หนา 4 มม. ยาว 6 เมตร ขนาด 40 x 40 มม. น้ำหนัก 14.5 กก.</t>
  </si>
  <si>
    <t>289.72  </t>
  </si>
  <si>
    <t> เหล็กฉาก หนา 4 มม. ยาว 6 เมตร ขนาด 50 x 50 มม. น้ำหนัก 18.4 กก.</t>
  </si>
  <si>
    <t>392.52  </t>
  </si>
  <si>
    <t> เหล็กฉาก หนา 6 มม. ยาว 6 เมตร ขนาด 50 x 50 มม. น้ำหนัก 26.8 กก.</t>
  </si>
  <si>
    <t>551.40  </t>
  </si>
  <si>
    <t> เหล็กฉาก หนา 6 มม. ยาว 6 เมตร ขนาด 65 x 65 มม. น้ำหนัก 35.5 กก.</t>
  </si>
  <si>
    <t>747.66  </t>
  </si>
  <si>
    <t> เหล็กฉาก หนา 6 มม. ยาว 6 เมตร ขนาด 75 x 75 มม. น้ำหนัก 41.1 กก.</t>
  </si>
  <si>
    <t>873.83  </t>
  </si>
  <si>
    <t> เหล็กฉาก หนา 10 มม. ยาว 6 เมตร ขนาด 100 x 100 มม. น้ำหนัก 89.2 กก.</t>
  </si>
  <si>
    <t>2,009.35  </t>
  </si>
  <si>
    <t> เหล็กตัวซี (Light Lip Channel Steel) หนา 2.3 มม. ยาว 6 เมตร ขนาด 75 x 45 x 15 มม. น้ำหนัก 21 กก./ท่อน</t>
  </si>
  <si>
    <t>523.36  </t>
  </si>
  <si>
    <t> เหล็กตัวซี (Light Lip Channel Steel) หนา 3.2 มม. ยาว 6 เมตร ขนาด 75 x 45 x 15 มม. น้ำหนัก 26.0 กก.</t>
  </si>
  <si>
    <t>635.51  </t>
  </si>
  <si>
    <t> เหล็กตัวซี (Light Lip Channel Steel) หนา 2.3 มม. ยาว 6 เมตร ขนาด 100 x 50 x 20 มม. น้ำหนัก 23.5 กก.</t>
  </si>
  <si>
    <t>579.44  </t>
  </si>
  <si>
    <t> เหล็กตัวซี (Light Lip Channel Steel) หนา 3.2 มม. ยาว 6 เมตร ขนาด 100 x 50 x 20 มม. น้ำหนัก 34.0 กก.</t>
  </si>
  <si>
    <t>831.78  </t>
  </si>
  <si>
    <t> เหล็กตัวซี (Light Lip Channel Steel) หนา 2.3 มม. ยาว 6 เมตร ขนาด 125 x 50 x 20 มม. น้ำหนัก 25.5 กก.</t>
  </si>
  <si>
    <t>616.82  </t>
  </si>
  <si>
    <t> เหล็กตัวซี (Light Lip Channel Steel) หนา 3.2 มม. ยาว 6 เมตร ขนาด 125 x 50 x 20 มม. น้ำหนัก 36.5 กก.</t>
  </si>
  <si>
    <t>878.50  </t>
  </si>
  <si>
    <t> ท่อเหล็กกลวงสี่เหลี่ยมจัตุรัส หนา 2.0 มม. ขนาด 1 1/2" x 1 1/2" ยาว 6 เมตร</t>
  </si>
  <si>
    <t>303.74  </t>
  </si>
  <si>
    <t> ท่อเหล็กกลวงสี่เหลี่ยมจัตุรัส หนา 2.0 มม. ขนาด 2" x 2" ยาว 6 เมตร</t>
  </si>
  <si>
    <t>401.87  </t>
  </si>
  <si>
    <t> ข้อต่อตรงเหล็ก ศก. 1/2 นิ้ว</t>
  </si>
  <si>
    <t>อัน</t>
  </si>
  <si>
    <t>11.21  </t>
  </si>
  <si>
    <t> ข้อต่อตรงเหล็ก ศก. 3/4 นิ้ว</t>
  </si>
  <si>
    <t>14.95  </t>
  </si>
  <si>
    <t> ข้อต่อตรงเหล็ก ศก. 1 นิ้ว</t>
  </si>
  <si>
    <t> ข้อต่องอเหล็ก 90 องศา ศก. 1/2 นิ้ว</t>
  </si>
  <si>
    <t>12.15  </t>
  </si>
  <si>
    <t> ข้อต่องอเหล็ก 90 องศา ศก. 3/4 นิ้ว</t>
  </si>
  <si>
    <t>18.69  </t>
  </si>
  <si>
    <t> ข้อต่องอเหล็ก 90 องศา ศก. 1 นิ้ว</t>
  </si>
  <si>
    <t> สามทาง 90 องศาเหล็กเคลือบสังกะสี ศก. 1/2 นิ้ว</t>
  </si>
  <si>
    <t> สามทาง 90 องศาเหล็กเคลือบสังกะสี ศก. 3/4 นิ้ว</t>
  </si>
  <si>
    <t>27.10  </t>
  </si>
  <si>
    <t> สามทาง 90 องศาเหล็กเคลือบสังกะสี ศก. 1 นิ้ว</t>
  </si>
  <si>
    <t>46.73  </t>
  </si>
  <si>
    <t> ท่อ พีวีซี แข็ง ท่อประปา ชนิดปลายธรรมดา ชั้น 8.5 ยาว 4 เมตร เส้นผ่านศูนย์กลาง 1/2" ตราท่อน้ำไทย</t>
  </si>
  <si>
    <t>37.38  </t>
  </si>
  <si>
    <t> ท่อ พีวีซี แข็ง ท่อประปา ชนิดปลายธรรมดา ชั้น 8.5 ยาว 4 เมตร เส้นผ่านศูนย์กลาง 3/4" ตราท่อน้ำไทย</t>
  </si>
  <si>
    <t> ท่อ พีวีซี แข็ง ท่อประปา ชนิดปลายธรรมดา ชั้น 8.5 ยาว 4 เมตร เส้นผ่านศูนย์กลาง 1" ตราท่อน้ำไทย</t>
  </si>
  <si>
    <t>60.75  </t>
  </si>
  <si>
    <t> ท่อ พีวีซี แข็ง ท่อประปา ชนิดปลายธรรมดา ชั้น 8.5 ยาว 4 เมตร เส้นผ่านศูนย์กลาง 1 1/4" ตราท่อน้ำไทย</t>
  </si>
  <si>
    <t>74.77  </t>
  </si>
  <si>
    <t> ท่อ พีวีซี แข็ง ท่อประปา ชนิดปลายธรรมดา ชั้น 8.5 ยาว 4 เมตร เส้นผ่านศูนย์กลาง 1 1/2" ตราท่อน้ำไทย</t>
  </si>
  <si>
    <t>99.07  </t>
  </si>
  <si>
    <t> ท่อ พีวีซี แข็ง ท่อประปา ชนิดปลายธรรมดา ชั้น 8.5 ยาว 4 เมตร เส้นผ่านศูนย์กลาง 2" ตราท่อน้ำไทย</t>
  </si>
  <si>
    <t>157.01  </t>
  </si>
  <si>
    <t> ท่อ พีวีซี แข็ง ท่อประปา ชนิดปลายธรรมดา ชั้น 8.5 ยาว 4 เมตร เส้นผ่านศูนย์กลาง 2 1/2" ตราท่อน้ำไทย</t>
  </si>
  <si>
    <t>247.66  </t>
  </si>
  <si>
    <t> ท่อ พีวีซี แข็ง ท่อประปา ชนิดปลายธรรมดา ชั้น 8.5 ยาว 4 เมตร เส้นผ่านศูนย์กลาง 3" ตราท่อน้ำไทย</t>
  </si>
  <si>
    <t>345.79  </t>
  </si>
  <si>
    <t> ท่อ พีวีซี แข็ง ท่อประปา ชนิดปลายธรรมดา ชั้น 8.5 ยาว 4 เมตร เส้นผ่านศูนย์กลาง 4" ตราท่อน้ำไทย</t>
  </si>
  <si>
    <t>556.07  </t>
  </si>
  <si>
    <t> ท่อ พีวีซี แข็ง ท่อประปา ชนิดปลายธรรมดา ชั้น 8.5 ยาว 4 เมตร เส้นผ่านศูนย์กลาง 5" ตราท่อน้ำไทย</t>
  </si>
  <si>
    <t> ท่อ พีวีซี แข็ง ท่อประปา ชนิดปลายธรรมดา ชั้น 8.5 ยาว 4 เมตร เส้นผ่านศูนย์กลาง 6" ตราท่อน้ำไทย</t>
  </si>
  <si>
    <t>1,177.57  </t>
  </si>
  <si>
    <t> ท่อ พีวีซี แข็ง ท่อประปา ชนิดปลายธรรมดา ชั้น 8.5 ยาว 4 เมตร เส้นผ่านศูนย์กลาง 8" ตราท่อน้ำไทย</t>
  </si>
  <si>
    <t>1,897.20  </t>
  </si>
  <si>
    <t> ท่อ พีวีซี แข็ง ท่อประปา ชนิดปลายธรรมดา ชั้น 8.5 ยาว 4 เมตร เส้นผ่านศูนย์กลาง 10" ตราท่อน้ำไทย</t>
  </si>
  <si>
    <t>2,747.66  </t>
  </si>
  <si>
    <t> ท่อ พีวีซี แข็ง ท่อประปา ชนิดปลายธรรมดา ชั้น 8.5 ยาว 4 เมตร เส้นผ่านศูนย์กลาง 12" ตราท่อน้ำไทย</t>
  </si>
  <si>
    <t>3,869.16  </t>
  </si>
  <si>
    <t> ท่อ พีวีซี แข็ง ท่อประปา ชนิดปลายธรรมดา ชั้น 13.5 ยาว 4 เมตร เส้นผ่านศูนย์กลาง 1/2" ตราท่อน้ำไทย</t>
  </si>
  <si>
    <t>53.27  </t>
  </si>
  <si>
    <t> ท่อ พีวีซี แข็ง ท่อประปา ชนิดปลายธรรมดา ชั้น 13.5 ยาว 4 เมตร เส้นผ่านศูนย์กลาง 3/4" ตราท่อน้ำไทย</t>
  </si>
  <si>
    <t>56.07  </t>
  </si>
  <si>
    <t> ท่อ พีวีซี แข็ง ท่อประปา ชนิดปลายธรรมดา ชั้น 13.5 ยาว 4 เมตร เส้นผ่านศูนย์กลาง 1" ตราท่อน้ำไทย</t>
  </si>
  <si>
    <t>88.79  </t>
  </si>
  <si>
    <t> ท่อ พีวีซี แข็ง ท่อประปา ชนิดปลายธรรมดา ชั้น 13.5 ยาว 4 เมตร เส้นผ่านศูนย์กลาง 1 1/4" ตราท่อน้ำไทย</t>
  </si>
  <si>
    <t>114.95  </t>
  </si>
  <si>
    <t> ท่อ พีวีซี แข็ง ท่อประปา ชนิดปลายธรรมดา ชั้น 13.5 ยาว 4 เมตร เส้นผ่านศูนย์กลาง 1 1/2" ตราท่อน้ำไทย</t>
  </si>
  <si>
    <t>147.66  </t>
  </si>
  <si>
    <t> ท่อ พีวีซี แข็ง ท่อประปา ชนิดปลายธรรมดา ชั้น 13.5 ยาว 4 เมตร เส้นผ่านศูนย์กลาง 2" ตราท่อน้ำไทย</t>
  </si>
  <si>
    <t>224.30  </t>
  </si>
  <si>
    <t> ท่อ พีวีซี แข็ง ท่อประปา ชนิดปลายธรรมดา ชั้น 13.5 ยาว 4 เมตร เส้นผ่านศูนย์กลาง 2 1/2" ตราท่อน้ำไทย</t>
  </si>
  <si>
    <t>373.83  </t>
  </si>
  <si>
    <t> ท่อ พีวีซี แข็ง ท่อประปา ชนิดปลายธรรมดา ชั้น 13.5 ยาว 4 เมตร เส้นผ่านศูนย์กลาง 3" ตราท่อน้ำไทย</t>
  </si>
  <si>
    <t> ท่อ พีวีซี แข็ง ท่อประปา ชนิดปลายธรรมดา ชั้น 13.5 ยาว 4 เมตร เส้นผ่านศูนย์กลาง 4" ตราท่อน้ำไทย</t>
  </si>
  <si>
    <t>836.45  </t>
  </si>
  <si>
    <t> ท่อ พีวีซี แข็ง ท่อประปา ชนิดปลายธรรมดา ชั้น 13.5 ยาว 4 เมตร เส้นผ่านศูนย์กลาง 5" ตราท่อน้ำไทย</t>
  </si>
  <si>
    <t>1,261.68  </t>
  </si>
  <si>
    <t> ท่อ พีวีซี แข็ง ท่อประปา ชนิดปลายธรรมดา ชั้น 13.5 ยาว 4 เมตร เส้นผ่านศูนย์กลาง 6" ตราท่อน้ำไทย</t>
  </si>
  <si>
    <t>1,775.70  </t>
  </si>
  <si>
    <t> ท่อ พีวีซี แข็ง ท่อประปา ชนิดปลายธรรมดา ชั้น 13.5 ยาว 4 เมตร เส้นผ่านศูนย์กลาง 8" ตราท่อน้ำไทย</t>
  </si>
  <si>
    <t>3,028.04  </t>
  </si>
  <si>
    <t> ท่อ พีวีซี แข็ง ท่อประปา ชนิดปลายธรรมดา ชั้น 13.5 ยาว 4 เมตร เส้นผ่านศูนย์กลาง 10" ตราท่อน้ำไทย</t>
  </si>
  <si>
    <t>4,560.75  </t>
  </si>
  <si>
    <t> ท่อ พีวีซี แข็ง ท่อประปา ชนิดปลายธรรมดา ชั้น 13.5 ยาว 4 เมตร เส้นผ่านศูนย์กลาง 14" ตราท่อน้ำไทย</t>
  </si>
  <si>
    <t>8,551.40  </t>
  </si>
  <si>
    <t> ข้อต่อท่อ พีวีซี ตรง สำหรับใช้กับท่อรับแรงดัน เส้นผ่านศูนย์กลาง 1/2" ตราท่อน้ำไทย</t>
  </si>
  <si>
    <t>2.80  </t>
  </si>
  <si>
    <t> ข้อต่อท่อ พีวีซี ตรง สำหรับใช้กับท่อรับแรงดัน เส้นผ่านศูนย์กลาง 3/4" ตราท่อน้ำไทย</t>
  </si>
  <si>
    <t>3.27  </t>
  </si>
  <si>
    <t> ข้อต่อท่อ พีวีซี ตรง สำหรับใช้กับท่อรับแรงดัน เส้นผ่านศูนย์กลาง 1" ตราท่อน้ำไทย</t>
  </si>
  <si>
    <t>5.14  </t>
  </si>
  <si>
    <t> ข้อต่อท่อ พีวีซี ตรง สำหรับใช้กับท่อรับแรงดัน เส้นผ่านศูนย์กลาง 1 1/4" ตราท่อน้ำไทย</t>
  </si>
  <si>
    <t>7.48  </t>
  </si>
  <si>
    <t> ข้อต่อท่อ พีวีซี ตรง สำหรับใช้กับท่อรับแรงดัน เส้นผ่านศูนย์กลาง 1 1/2" ตราท่อน้ำไทย</t>
  </si>
  <si>
    <t>9.35  </t>
  </si>
  <si>
    <t> ข้อต่อท่อ พีวีซี ตรง สำหรับใช้กับท่อรับแรงดัน เส้นผ่านศูนย์กลาง 2" ตราท่อน้ำไทย</t>
  </si>
  <si>
    <t>15.42  </t>
  </si>
  <si>
    <t> ข้อต่อท่อ พีวีซี ตรง สำหรับใช้กับท่อรับแรงดัน เส้นผ่านศูนย์กลาง 2 1/2" ตราท่อน้ำไทย</t>
  </si>
  <si>
    <t>25.23  </t>
  </si>
  <si>
    <t> ข้อต่อท่อ พีวีซี ตรง สำหรับใช้กับท่อรับแรงดัน เส้นผ่านศูนย์กลาง 3" ตราท่อน้ำไทย</t>
  </si>
  <si>
    <t>42.06  </t>
  </si>
  <si>
    <t> ข้อต่อท่อ พีวีซี ตรง สำหรับใช้กับท่อรับแรงดัน เส้นผ่านศูนย์กลาง 4" ตราท่อน้ำไทย</t>
  </si>
  <si>
    <t> ข้อต่อท่อ พีวีซี ข้องอ 90 องศา สำหรับใช้กับท่อรับแรงดัน เส้นผ่านศูนย์กลาง 1/2" ตราท่อน้ำไทย</t>
  </si>
  <si>
    <t> ข้อต่อท่อ พีวีซี ข้องอ 90 องศา สำหรับใช้กับท่อรับแรงดัน เส้นผ่านศูนย์กลาง 3/4" ตราท่อน้ำไทย</t>
  </si>
  <si>
    <t>4.21  </t>
  </si>
  <si>
    <t> ข้อต่อท่อ พีวีซี ข้องอ 90 องศา สำหรับใช้กับท่อรับแรงดัน เส้นผ่านศูนย์กลาง 1" ตราท่อน้ำไทย</t>
  </si>
  <si>
    <t> ข้อต่อท่อ พีวีซี ข้องอ 90 องศา สำหรับใช้กับท่อรับแรงดัน เส้นผ่านศูนย์กลาง 1 1/4" ตราท่อน้ำไทย</t>
  </si>
  <si>
    <t> ข้อต่อท่อ พีวีซี ข้องอ 90 องศา สำหรับใช้กับท่อรับแรงดัน เส้นผ่านศูนย์กลาง 1 1/2" ตราท่อน้ำไทย</t>
  </si>
  <si>
    <t>15.89  </t>
  </si>
  <si>
    <t> ข้อต่อท่อ พีวีซี ข้องอ 90 องศา สำหรับใช้กับท่อรับแรงดัน เส้นผ่านศูนย์กลาง 2" ตราท่อน้ำไทย</t>
  </si>
  <si>
    <t>23.36  </t>
  </si>
  <si>
    <t> ข้อต่อท่อ พีวีซี ข้องอ 90 องศา สำหรับใช้กับท่อรับแรงดัน เส้นผ่านศูนย์กลาง 2 1/2" ตราท่อน้ำไทย</t>
  </si>
  <si>
    <t>49.53  </t>
  </si>
  <si>
    <t> ข้อต่อท่อ พีวีซี ข้องอ 90 องศา สำหรับใช้กับท่อรับแรงดัน เส้นผ่านศูนย์กลาง 3" ตราท่อน้ำไทย</t>
  </si>
  <si>
    <t> ข้อต่อท่อ พีวีซี ข้องอ 90 องศา สำหรับใช้กับท่อรับแรงดัน เส้นผ่านศูนย์กลาง 4" ตราท่อน้ำไทย</t>
  </si>
  <si>
    <t>186.92  </t>
  </si>
  <si>
    <t> ข้อต่อท่อ พีวีซี สามทาง 90 องศา สำหรับใช้กับท่อรับแรงดัน เส้นผ่าศูนย์กลาง 1 1/4" ตราท่อน้ำไทย</t>
  </si>
  <si>
    <t> ข้อต่อท่อ พีวีซี สามทาง 90 องศา สำหรับใช้กับท่อรับแรงดัน เส้นผ่าศูนย์กลาง 1 1/2" ตราท่อน้ำไทย</t>
  </si>
  <si>
    <t>21.50  </t>
  </si>
  <si>
    <t> ข้อต่อท่อ พีวีซี สามทาง 90 องศา สำหรับใช้กับท่อรับแรงดัน เส้นผ่าศูนย์กลาง 2" ตราท่อน้ำไทย</t>
  </si>
  <si>
    <t>33.64  </t>
  </si>
  <si>
    <t> ข้อต่อท่อ พีวีซี สามทาง 90 องศา สำหรับใช้กับท่อรับแรงดัน เส้นผ่าศูนย์กลาง 2 1/2" ตราท่อน้ำไทย</t>
  </si>
  <si>
    <t> ข้อต่อท่อ พีวีซี สามทาง 90 องศา สำหรับใช้กับท่อรับแรงดัน เส้นผ่าศูนย์กลาง 3" ตราท่อน้ำไทย</t>
  </si>
  <si>
    <t>132.71  </t>
  </si>
  <si>
    <t> ข้อต่อท่อ พีวีซี สามทาง 90 องศา สำหรับใช้กับท่อรับแรงดัน เส้นผ่าศูนย์กลาง 4" ตราท่อน้ำไทย</t>
  </si>
  <si>
    <t> ท่อระบายน้ำคอนกรีตไม่เสริมเหล็ก ปากลิ้นราง ยาว 1 เมตร ศก. 0.30 ม.</t>
  </si>
  <si>
    <t>177.57  </t>
  </si>
  <si>
    <t> ท่อระบายน้ำคอนกรีตไม่เสริมเหล็ก ปากลิ้นราง ยาว 1 เมตร ศก. 0.40 ม.</t>
  </si>
  <si>
    <t>261.68  </t>
  </si>
  <si>
    <t> ท่อระบายน้ำคอนกรีตไม่เสริมเหล็ก ปากลิ้นราง ยาว 1 เมตร ศก. 0.50 ม.</t>
  </si>
  <si>
    <t>317.76  </t>
  </si>
  <si>
    <t> ท่อระบายน้ำคอนกรีตไม่เสริมเหล็ก ปากลิ้นราง ยาว 1 เมตร ศก. 0.60 ม.</t>
  </si>
  <si>
    <t>411.21  </t>
  </si>
  <si>
    <t> ท่อระบายน้ำคอนกรีตไม่เสริมเหล็ก ปากลิ้นราง ยาว 1 เมตร ศก. 0.80 ม.</t>
  </si>
  <si>
    <t> ท่อระบายน้ำคอนกรีตไม่เสริมเหล็ก ปากลิ้นราง ยาว 1 เมตร ศก. 1.00 ม.</t>
  </si>
  <si>
    <t>934.58  </t>
  </si>
  <si>
    <t> ท่อระบายน้ำคอนกรีตเสริมเหล็ก ปากลิ้นราง ชั้น 3 ยาว 1 เมตร ศก. 0.30 ม.</t>
  </si>
  <si>
    <t> ท่อระบายน้ำคอนกรีตเสริมเหล็ก ปากลิ้นราง ชั้น 3 ยาว 1 เมตร ศก. 0.40 ม.</t>
  </si>
  <si>
    <t> ท่อระบายน้ำคอนกรีตเสริมเหล็ก ปากลิ้นราง ชั้น 3 ยาว 1 เมตร ศก. 0.50 ม.</t>
  </si>
  <si>
    <t>476.64  </t>
  </si>
  <si>
    <t> ท่อระบายน้ำคอนกรีตเสริมเหล็ก ปากลิ้นราง ชั้น 3 ยาว 1 เมตร ศก. 0.60 ม.</t>
  </si>
  <si>
    <t> ท่อระบายน้ำคอนกรีตเสริมเหล็ก ปากลิ้นราง ชั้น 3 ยาว 1 เมตร ศก. 0.80 ม.</t>
  </si>
  <si>
    <t>1,074.77  </t>
  </si>
  <si>
    <t> ท่อระบายน้ำคอนกรีตเสริมเหล็ก ปากลิ้นราง ชั้น 3 ยาว 1 เมตร ศก. 1.00 ม .</t>
  </si>
  <si>
    <t>1,747.66  </t>
  </si>
  <si>
    <t> ท่อระบายน้ำคอนกรีตเสริมเหล็ก ปากลิ้นราง ชั้น 3 ยาว 1 เมตร ศก. 1.20 ม.</t>
  </si>
  <si>
    <t>2,570.09  </t>
  </si>
  <si>
    <t> ท่อระบายน้ำคอนกรีตเสริมเหล็ก ปากลิ้นราง ชั้น 3 ยาว 1 เมตร ศก. 1.50 ม.</t>
  </si>
  <si>
    <t>4,299.07  </t>
  </si>
  <si>
    <t> ท่อระบายน้ำคอนกรีตเสริมเหล็ก ปากลิ้นราง ชั้น 2 ยาว 1 เมตร ศก. 0.30 ม.</t>
  </si>
  <si>
    <t> ท่อระบายน้ำคอนกรีตเสริมเหล็ก ปากลิ้นราง ชั้น 2 ยาว 1 เมตร ศก. 0.40 ม.</t>
  </si>
  <si>
    <t>467.29  </t>
  </si>
  <si>
    <t> ท่อระบายน้ำคอนกรีตเสริมเหล็ก ปากลิ้นราง ชั้น 2 ยาว 1 เมตร ศก. 0.50 ม.</t>
  </si>
  <si>
    <t>560.75  </t>
  </si>
  <si>
    <t> ท่อระบายน้ำคอนกรีตเสริมเหล็ก ปากลิ้นราง ชั้น 2 ยาว 1 เมตร ศก. 0.60 ม.</t>
  </si>
  <si>
    <t> ท่อระบายน้ำคอนกรีตเสริมเหล็ก ปากลิ้นราง ชั้น 2 ยาว 1 เมตร ศก. 0.80 ม.</t>
  </si>
  <si>
    <t>1,635.51  </t>
  </si>
  <si>
    <t> ท่อระบายน้ำคอนกรีตเสริมเหล็ก ปากลิ้นราง ชั้น 2 ยาว 1 เมตร ศก. 1.00 ม.</t>
  </si>
  <si>
    <t>2,336.45  </t>
  </si>
  <si>
    <t> ท่อระบายน้ำคอนกรีตเสริมเหล็ก ปากลิ้นราง ชั้น 2 ยาว 1 เมตร ศก. 1.20 ม.</t>
  </si>
  <si>
    <t>3,457.94  </t>
  </si>
  <si>
    <t> ท่อระบายน้ำคอนกรีตเสริมเหล็ก ปากลิ้นราง ชั้น 2 ยาว 1 เมตร ศก. 1.50 ม.</t>
  </si>
  <si>
    <t>6,261.68  </t>
  </si>
  <si>
    <t> ท่อระบายน้ำซีเมนต์ใยหิน ยาว 4 เมตร ศก. 10 ซม.</t>
  </si>
  <si>
    <t>112.15  </t>
  </si>
  <si>
    <t> ท่อระบายน้ำซีเมนต์ใยหิน ยาว 4 เมตร ศก. 15 ซม.</t>
  </si>
  <si>
    <t>149.53  </t>
  </si>
  <si>
    <t> ท่อระบายน้ำซีเมนต์ใยหิน ยาว 4 เมตร ศก. 20 ซม.</t>
  </si>
  <si>
    <t>242.99  </t>
  </si>
  <si>
    <t> มุ้งลวดอลูมิเนียม ขนาดกว้าง 90 ซม ยาว 30 เมตร สีขาว</t>
  </si>
  <si>
    <t>ม้วน</t>
  </si>
  <si>
    <t>1,728.97  </t>
  </si>
  <si>
    <t> ลวดหนามเคลือบสังกะสี เบอร์ 15</t>
  </si>
  <si>
    <t> ลวดหนามเคลือบสังกะสี เบอร์ 14</t>
  </si>
  <si>
    <t> ลวดหนามเคลือบสังกะสี เบอร์ 12</t>
  </si>
  <si>
    <t> ลวดหนามเคลือบสังกะสี เบอร์ 18</t>
  </si>
  <si>
    <t> กระเบื้องคอนกรีตมุงหลังคา ซีแพคโมเนีย ขนาด 33 x 42 ซม. สีแดง เทา อิฐ น้ำตาล ตราช้าง</t>
  </si>
  <si>
    <t> ครอบสันโค้งกระเบื้องคอนกรีต สีแดง เทา อิฐ น้ำตาล ตราช้าง</t>
  </si>
  <si>
    <t> ครอบข้างปิดชายกระเบื้องคอนกรีต สีแดง เทา อิฐ น้ำตาล ตราช้าง</t>
  </si>
  <si>
    <t> ครอบโค้งปิดจั่วกระเบื้องคอนกรีต สีแดง เทา อิฐ น้ำตาล ตราช้าง</t>
  </si>
  <si>
    <t> เหล็กแผ่นเคลือบสังกะสี ไม่ชุบสี ลอนเล็ก-ใหญ่ หนา 0.20 มม. เบอร์ 35 ขนาด 2.5' x 5'-10'</t>
  </si>
  <si>
    <t>ฟุต</t>
  </si>
  <si>
    <t>17.76  </t>
  </si>
  <si>
    <t> กระเบื้องลอนคู่ สีเทาซิเมนต์ ขนาด 50 x 120 x 0.5 ซม ตราช้าง</t>
  </si>
  <si>
    <t> กระเบื้องลอนคู่ สีแดง เขียว ขนาด 50 x 120 x 0.5 ซม ตราช้าง</t>
  </si>
  <si>
    <t>67.29  </t>
  </si>
  <si>
    <t> กระเบื้องลอนคู่ สีแดง เขียว ขนาด 50 x 150 x 0.5 ซม ตราช้าง</t>
  </si>
  <si>
    <t>85.98  </t>
  </si>
  <si>
    <t> ครอบสันโค้ง สีแดง เขียว ขนาด 23 x 50 x 0.5 ซม. ตราช้าง</t>
  </si>
  <si>
    <t>69.16  </t>
  </si>
  <si>
    <t> ครอบข้าง สีแดง เขียว ขนาด 20 x 60 x 0.5 ซม. ตราช้าง</t>
  </si>
  <si>
    <t>51.40  </t>
  </si>
  <si>
    <t>51.40 </t>
  </si>
  <si>
    <t> แผ่นไม้อัดยาง ชนิดใช้ภายใน เกรด A ขนาด 4' x 8' หนา 4 มม.</t>
  </si>
  <si>
    <t>233.64  </t>
  </si>
  <si>
    <t> แผ่นไม้อัดยาง ชนิดใช้ภายใน เกรด A ขนาด 4' x 8' หนา 6 มม.</t>
  </si>
  <si>
    <t> แผ่นยิปซัม ธรรมดา ไม่มีอลูมิเนียมฟอยล์ ขนาด 120 x 240 ซม. หนา 9 มม.</t>
  </si>
  <si>
    <t>163.55  </t>
  </si>
  <si>
    <t> แผ่นยิปซัม ธรรมดา มีอลูมิเนียมฟอยล์ ขนาด 120 x 240 ซม. หนา 9 มม</t>
  </si>
  <si>
    <t> เหล็กแผ่นเรียบดำ หนา 2 มม. ขนาด 4' x 8' หนัก 47 กก./แผ่น</t>
  </si>
  <si>
    <t>1,046.73  </t>
  </si>
  <si>
    <t> เหล็กแผ่นเรียบดำ หนา 6 มม. ขนาด 4' x 8' หนัก 140 กก./แผ่น</t>
  </si>
  <si>
    <t>3,439.25  </t>
  </si>
  <si>
    <t> เหล็กแผ่นเรียบดำ หนา 9 มม. ขนาด 4' x 8' หนัก 210 กก./แผ่น</t>
  </si>
  <si>
    <t>4,859.81  </t>
  </si>
  <si>
    <t> กระเบื้องแผ่นเรียบ ขนาด 120 x 240 x 0.60 ซม. ตราช้าง</t>
  </si>
  <si>
    <t> กระเบื้องเคลือบปูพื้น ชนิดสีเรียบ ขนาด 8" x 8" ตราคอตโต้</t>
  </si>
  <si>
    <t>182.24  </t>
  </si>
  <si>
    <t> กระเบื้องเคลือบปูพื้น ชนิดลวดลาย ขนาด 8" x 8" ตราคอตโต้</t>
  </si>
  <si>
    <t> กระเบื้องเคลือบบุผนัง ชนิดสีเรียบ ขนาด 8" x 8" ตราคอตโต้</t>
  </si>
  <si>
    <t>210.28  </t>
  </si>
  <si>
    <t> กระเบื้องเคลือบบุผนัง ชนิดสีเรียบ ขนาด 8" x 10" ตราคอตโต้</t>
  </si>
  <si>
    <t> กระเบื้องเคลือบบุผนัง ชนิดลวดลาย ขนาด 8" x 8" ตราคอตโต้</t>
  </si>
  <si>
    <t> กระเบื้องเคลือบบุผนัง ชนิดลวดลาย ขนาด 8" x 10" ตราคอตโต้</t>
  </si>
  <si>
    <t> ไม้เต็ง ไม่ไส ขนาด 1" x 6" ยาว 4 - 4.50 เมตร</t>
  </si>
  <si>
    <t>728.97  </t>
  </si>
  <si>
    <t> ไม้เต็ง ไม่ไส ขนาด 1 1/2" x 6" ยาว 4 - 4.50 เมตร</t>
  </si>
  <si>
    <t> ไม้เต็ง ไม่ไส ขนาด 1" x 1" ยาว 4 - 4.50 เมตร</t>
  </si>
  <si>
    <t>514.02  </t>
  </si>
  <si>
    <t> ไม้เต็ง ไม่ไส ขนาด 1" x 4" ยาว 4 - 4.50 เมตร</t>
  </si>
  <si>
    <t> ไม้ยาง ไม่ไส ขนาด 1/2" x 6" ยาว 4 - 4.50 เมตร</t>
  </si>
  <si>
    <t>542.06  </t>
  </si>
  <si>
    <t>542.06 </t>
  </si>
  <si>
    <t> ไม้ยาง ไม่ไส ขนาด 1" x 6" ยาว 4 - 4.50 เมตร</t>
  </si>
  <si>
    <t>429.91  </t>
  </si>
  <si>
    <t>429.91 </t>
  </si>
  <si>
    <t> ไม้ยาง ไม่ไส ขนาด 1" x 8" ยาว 4 - 4.50 เมตร</t>
  </si>
  <si>
    <t> ไม้ยาง ไม่ไส ขนาด 1 1/2" x 3" ยาว 4 - 4.50 เมตร</t>
  </si>
  <si>
    <t> ไม้ยาง ไม่ไส ขนาด 4" x 4" ยาว 4 - 4.50 เมตร</t>
  </si>
  <si>
    <t>794.39  </t>
  </si>
  <si>
    <t> ไม้กะบาก ไม่ไส ขนาด 1" x 4" ยาว 4 - 4.50 เมตร</t>
  </si>
  <si>
    <t> ไม้กะบาก ไม่ไส ขนาด 1" x 6" ยาว 4 - 4.50 เมตร</t>
  </si>
  <si>
    <t> ไม้กะบาก ไม่ไส ขนาด 1" x 8" ยาว 4 - 4.50 เมตร</t>
  </si>
  <si>
    <t> ไม้กะบาก ไม่ไส ขนาด 1" x 10" ยาว 4 - 4.50 เมตร</t>
  </si>
  <si>
    <t>462.62  </t>
  </si>
  <si>
    <t> สีเคลือบน้ำมันชนิดเงา ขนาด 3.785 ลิตร ตรา ที โอ เอ</t>
  </si>
  <si>
    <t>กระป๋อง</t>
  </si>
  <si>
    <t>672.90  </t>
  </si>
  <si>
    <t> สีเคลือบน้ำมันชนิดด้าน ขนาด 3.785 ลิตร ตรากัปตัน</t>
  </si>
  <si>
    <t>546.73  </t>
  </si>
  <si>
    <t> สีน้ำพลาสติก ทาภายใน ขนาด 3.785 ลิตร ตรา ไอ ซี ไอ ดูลักซ์ (โฮมแมท A965)</t>
  </si>
  <si>
    <t>500.00  </t>
  </si>
  <si>
    <t> สีน้ำพลาสติก ทาภายใน ชนิดด้าน ขนาด 3.785 ลิตร ตรา ที โอ เอ (E 100)</t>
  </si>
  <si>
    <t>434.58  </t>
  </si>
  <si>
    <t> สีน้ำพลาสติก ทาภายใน ขนาด 3.785 ลิตร ตรา กัปตัน (ไวนิล แมท)</t>
  </si>
  <si>
    <t>343.46  </t>
  </si>
  <si>
    <t> สีน้ำพลาสติก ทาภายใน ขนาด 18.925 ลิตร ตรา กัปตัน (ไวนิล แมท)</t>
  </si>
  <si>
    <t>1,570.09  </t>
  </si>
  <si>
    <t> สีน้ำพลาสติก ภายนอก ชนิดด้าน ขนาด 3.785 ลิตร ตรา ที โอ เอ (E 100)</t>
  </si>
  <si>
    <t>528.04  </t>
  </si>
  <si>
    <t> สีน้ำพลาสติก ภายนอก ขนาด 3.785 ลิตร ตรา กัปตัน (ไวนิล ซิลค์)</t>
  </si>
  <si>
    <t>488.32  </t>
  </si>
  <si>
    <t> สีน้ำพลาสติก ภายนอก ขนาด 3.785 ลิตร ตรา ไอ ซี ไอ ดูลักซ์ (เพนทาไลท์ A921)</t>
  </si>
  <si>
    <t>841.12  </t>
  </si>
  <si>
    <t> สีน้ำพลาสติก ภายนอก ขนาด 18.925 ลิตร ตรา กัปตัน (ไวนิล ซิลค์)</t>
  </si>
  <si>
    <t>2,289.72  </t>
  </si>
  <si>
    <t> สีรองพื้นโลหะใหม่ ขนาด 3.785 ลิตร ตรารัสต์ โอเลี่ยม (เบอร์ 960 X - 60 )</t>
  </si>
  <si>
    <t>1,411.21  </t>
  </si>
  <si>
    <t> สีรองพื้นปูนใหม่ ขนาด 3.785 ลิตร ตราที โอ เอ</t>
  </si>
  <si>
    <t> น้ำมันเคลือบแข็ง ภายใน ขนาด 3.785 ลิตร ตราเครื่องบิน บี 52 (ยูนีเทน ยู 202)</t>
  </si>
  <si>
    <t>1,556.07  </t>
  </si>
  <si>
    <t> น้ำมันเคลือบแข็ง ภายนอก ขนาด 3.785 ลิตร ตราเครื่องบิน บี 52 (ยูนีเทน ยู 404)</t>
  </si>
  <si>
    <t>2,271.03  </t>
  </si>
  <si>
    <t> แลกเกอร์ ชนิดเงา ขนาด 3.785 ลิตร ตรา ที โอ เอ</t>
  </si>
  <si>
    <t>700.93  </t>
  </si>
  <si>
    <t> ทินเนอร์ ขนาด 2.1 ลิตร ตรา NECO</t>
  </si>
  <si>
    <t>172.90  </t>
  </si>
  <si>
    <t> กระดาษทรายขัดไม้ เบอร์ 0 ขนาด 9 x 11 นิ้ว</t>
  </si>
  <si>
    <t>โหล</t>
  </si>
  <si>
    <t> กระดาษทรายขัดไม้ เบอร์ 3 ขนาด 9 x 11 นิ้ว</t>
  </si>
  <si>
    <t>84.11  </t>
  </si>
  <si>
    <t> บานประตูไม้อัดสัก ชนิดใช้ภายใน หนา 3.5 ซม. ขนาด 70 x 200 ซม.</t>
  </si>
  <si>
    <t>บาน</t>
  </si>
  <si>
    <t> บานประตูไม้อัดสัก ชนิดใช้ภายใน หนา 3.5 ซม. ขนาด 80 x 200 ซม.</t>
  </si>
  <si>
    <t> บานประตูไม้อัดสัก ชนิดใช้ภายนอก หนา 3.5 ซม. ขนาด 70 x 200 ซม.</t>
  </si>
  <si>
    <t>1,028.04  </t>
  </si>
  <si>
    <t> บานประตูไม้อัดสัก ชนิดใช้ภายนอก หนา 3.5 ซม. ขนาด 80 x 200 ซม.</t>
  </si>
  <si>
    <t> บานประตูไม้สัก บานทึบ ขนาด 80 x 200 ซม. กรอบบานขนาด 1 1/4" x 4" ลูกฟักหนา 1/2"</t>
  </si>
  <si>
    <t>1,822.43  </t>
  </si>
  <si>
    <t> บานประตูไม้เนื้อแข็ง บานทึบ ขนาด 80 x 200 ซม. กรอบบานขนาด 1 1/4" x 4" ลูกฟักหนา 1/2"</t>
  </si>
  <si>
    <t>1,214.95  </t>
  </si>
  <si>
    <t> บานหน้าต่างไม้เนื้อแข็ง บานทึบ ขนาด 80 x 110 ซม. กรอบบานขนาด 1 1/4" x 4" ลูกฟักหนา 1/2"</t>
  </si>
  <si>
    <t> วงกบประตูไม้เนื้อแข็ง ไม่มีช่องแสง ขนาด 80 x 200 ซม. ขนาดไม้วงกบ 2" x 4"</t>
  </si>
  <si>
    <t>607.48  </t>
  </si>
  <si>
    <t> วงกบหน้าต่างไม้เนื้อแข็ง ไม่มีช่องแสง ขนาด 80 x 110 ซม. ขนาดไม้วงกบ 2" x 4"</t>
  </si>
  <si>
    <t> ตะปูตอกไม้ ชนิดผอม ขนาด 3 นิ้ว</t>
  </si>
  <si>
    <t> ตะปูตอกคอนกรีต ขนาด 3" - 4"</t>
  </si>
  <si>
    <t> ตะปูเกลียว ขนาด 3"</t>
  </si>
  <si>
    <t>ตัว</t>
  </si>
  <si>
    <t> ตะปูเกลียว ขนาด 4"</t>
  </si>
  <si>
    <t>3.74  </t>
  </si>
  <si>
    <t> ขอยึดกระเบื้อง ขนาด 6"</t>
  </si>
  <si>
    <t> ขอยึดกระเบื้อง ขนาด 8"</t>
  </si>
  <si>
    <t> กลอนอลูมิเนียม ขนาด 6 นิ้ว</t>
  </si>
  <si>
    <t> กลอนทองเหลือง ขนาด 6 นิ้ว</t>
  </si>
  <si>
    <t>70.09  </t>
  </si>
  <si>
    <t> ปูนซีเมนต์ปอร์ตแลนด์ ปูนถุง ประเภท 1 ตราช้าง</t>
  </si>
  <si>
    <t>2,383.18  </t>
  </si>
  <si>
    <t>2,383.18 </t>
  </si>
  <si>
    <t> ปูนซีเมนต์ผสม ปูนถุง บรรจุ 50 กก./ถุง ตราเสือ</t>
  </si>
  <si>
    <t>2,542.06  </t>
  </si>
  <si>
    <t> ฟลิ้นโค้ท เบอร์ 3 ขนาด 3.5 กก. ตราเชลล์</t>
  </si>
  <si>
    <t>355.14  </t>
  </si>
  <si>
    <t> แชลแลค ชนิดเกล็ด สีเหลือง</t>
  </si>
  <si>
    <t> น้ำยาประสานท่อพีวีซี ชนิดธรรมดา ขนาด 250 กรัม ตราท่อน้ำไทย</t>
  </si>
  <si>
    <t>102.80  </t>
  </si>
  <si>
    <t> ทรายหยาบ</t>
  </si>
  <si>
    <t>406.54  </t>
  </si>
  <si>
    <t> ทรายละเอียด</t>
  </si>
  <si>
    <t>457.95  </t>
  </si>
  <si>
    <t> หินย่อย เบอร์ 1 ราคา ณ โรงโม่</t>
  </si>
  <si>
    <t>227.42  </t>
  </si>
  <si>
    <t> หินย่อย เบอร์ 2 ราคา ณ โรงโม่</t>
  </si>
  <si>
    <t> หินย่อย 3/4" ราคา ณ โรงโม่</t>
  </si>
  <si>
    <t>264.80  </t>
  </si>
  <si>
    <t> หินย่อย 3/8" ราคา ณ โรงโม่</t>
  </si>
  <si>
    <t>207.16  </t>
  </si>
  <si>
    <t> หินคลุก ราคา ณ โรงโม่</t>
  </si>
  <si>
    <t>119.94  </t>
  </si>
  <si>
    <t> หินใหญ่ คละ ขนาด 15 - 30 ซม. ราคา ณ โรงโม่</t>
  </si>
  <si>
    <t>235.20  </t>
  </si>
  <si>
    <t> ก๊อกน้ำบอลสนาม ขนาด 1/2 นิ้ว ตราซันวา</t>
  </si>
  <si>
    <t> ก๊อกอ่างล้างหน้า แบบอะครีลิค ขนาด 1/2 นิ้ว ตราคอตโต้ รุ่น CT_162C7N</t>
  </si>
  <si>
    <t>830.84  </t>
  </si>
  <si>
    <t> ถังซีเมนต์สำเร็จรูป กลวง สูง 40 ซม. ศก. 100 ซม.</t>
  </si>
  <si>
    <t> ถังซีเมนต์สำเร็จรูป กลวง สูง 33 ซม. ศก. 80 ซม.</t>
  </si>
  <si>
    <t> ถังซีเมนต์สำเร็จรูป กลวง สูง 50 ซม. ศก. 80 ซม.</t>
  </si>
  <si>
    <t> ฝาถังซีเมนต์สำเร็จรูป ศก. 80 ซม.</t>
  </si>
  <si>
    <t>93.46  </t>
  </si>
  <si>
    <t> ฝาถังซีเมนต์สำเร็จรูป ศก. 100 ซม.</t>
  </si>
  <si>
    <t> สายไฟฟ้า VAF สายแบนแกนคู่ แรงดัน 300 โวลท์ ขนาด 2 x 1.5 ตร.มม. ยาว 100 เมตร ตราบางกอกเคเบิล</t>
  </si>
  <si>
    <t>911.21  </t>
  </si>
  <si>
    <t> สายไฟฟ้า VAF สายแบนแกนคู่ แรงดัน 300 โวลท์ ขนาด 2 x 2.5 ตร.มม. ยาว 100 เมตร ตราบางกอกเคเบิล</t>
  </si>
  <si>
    <t>1,485.98  </t>
  </si>
  <si>
    <t> สตาร์ทเตอร์ ขนาด 4-65 วัตต์ ตราฟิลิปส์</t>
  </si>
  <si>
    <t> หลอดไฟฟ้าฟลูออเรสเซนต์ แบบยาว ขนาด 36 วัตต์ ตราฟิลิปส์</t>
  </si>
  <si>
    <t>หลอด</t>
  </si>
  <si>
    <t>34.58  </t>
  </si>
  <si>
    <t> ที่ปัสสาวะเซรามิกชาย ชนิดแขวนผนัง เคลือบขาว ตราคอตโต้ รุ่น C 307</t>
  </si>
  <si>
    <t>ชิ้น</t>
  </si>
  <si>
    <t>2,110.28  </t>
  </si>
  <si>
    <t> อ่างล้างหน้าเซรามิก ชนิดแขวนผนัง เคลือบขาว ตราคอตโต้ รุ่น C 013</t>
  </si>
  <si>
    <t>1,340.19  </t>
  </si>
  <si>
    <t> อ่างล้างหน้าเซรามิก ชนิดแขวนผนัง เคลือบขาว ตราอเมริกันแสตนดาร์ด รุ่น TF-910</t>
  </si>
  <si>
    <t>1,160.75  </t>
  </si>
  <si>
    <t> อ่างล้างหน้าเซรามิก ชนิดแขวนผนัง เคลือบขาว ตราคอตโต้ รุ่น C 005</t>
  </si>
  <si>
    <t>1,420.56  </t>
  </si>
  <si>
    <t> อ่างล้างหน้าเซรามิก ชนิดแขวนผนัง เคลือบขาว ตราอเมริกันแสตนดาร์ด รุ่น TF-959</t>
  </si>
  <si>
    <t>1,319.63  </t>
  </si>
  <si>
    <t> อ่างล้างหน้าเซรามิก ชนิดแขวนผนัง เคลือบขาว ตราคอตโต้ รุ่น C 002</t>
  </si>
  <si>
    <t>1,180.37  </t>
  </si>
  <si>
    <t> ที่วางสบู่เซรามิก ชนิดฝังผนัง เคลือบขาว ตราคอตโต้ รุ่น C 834</t>
  </si>
  <si>
    <t>630.84  </t>
  </si>
  <si>
    <t>* หมายถึงราคา Price List    </t>
  </si>
  <si>
    <t xml:space="preserve">ชิ้น </t>
  </si>
  <si>
    <t xml:space="preserve">630.84   </t>
  </si>
  <si>
    <t> ที่ใส่กระดาษชำระเซรามิก ชนิดฝังผนัง เคลือบขาว ตราคอตโต้ รุ่น C 836</t>
  </si>
  <si>
    <t xml:space="preserve">670.09   </t>
  </si>
  <si>
    <t xml:space="preserve">อัน </t>
  </si>
  <si>
    <t xml:space="preserve">233.64   </t>
  </si>
  <si>
    <t xml:space="preserve">93.46   </t>
  </si>
  <si>
    <t xml:space="preserve">327.10   </t>
  </si>
  <si>
    <t xml:space="preserve">ม้วน </t>
  </si>
  <si>
    <t xml:space="preserve">1,144.86   </t>
  </si>
  <si>
    <t>1,144.86 </t>
  </si>
  <si>
    <t xml:space="preserve">-   </t>
  </si>
  <si>
    <t>1,845.79 </t>
  </si>
  <si>
    <t xml:space="preserve">9.35   </t>
  </si>
  <si>
    <t>9.35 </t>
  </si>
  <si>
    <t xml:space="preserve">หลอด </t>
  </si>
  <si>
    <t xml:space="preserve">34.58   </t>
  </si>
  <si>
    <t>34.58 </t>
  </si>
  <si>
    <t> โถส้วมธรรมดานั่งยอง ไม่มีฐาน แบบราดน้ำ เคลือบขาว ตราอเมริกันแสตนดาร์ด รุ่น TF-100</t>
  </si>
  <si>
    <t xml:space="preserve">900.00   </t>
  </si>
  <si>
    <t>900.00 </t>
  </si>
  <si>
    <t> โถส้วมธรรมดานั่งยอง ไม่มีฐาน แบบราดน้ำ เคลือบขาว ตราคอตโต้ รุ่น C 211</t>
  </si>
  <si>
    <t xml:space="preserve">1,660.75   </t>
  </si>
  <si>
    <t>1,660.75 </t>
  </si>
  <si>
    <t> ที่ปัสสาวะเซรามิกชาย ชนิดแขวนผนัง เคลือบขาว ตราอเมริกันแสตนดาร์ด รุ่น TF- 412</t>
  </si>
  <si>
    <t xml:space="preserve">1,469.16   </t>
  </si>
  <si>
    <t>1,469.16 </t>
  </si>
  <si>
    <t xml:space="preserve">1,919.63   </t>
  </si>
  <si>
    <t>1,919.63 </t>
  </si>
  <si>
    <t> อ่างล้างหน้าเซรามิก ชนิดแขวนผนัง เคลือบขาว ตราอเมริกันแสตนดาร์ด รุ่น TF- 911</t>
  </si>
  <si>
    <t xml:space="preserve">659.81   </t>
  </si>
  <si>
    <t>659.81 </t>
  </si>
  <si>
    <t xml:space="preserve">1,079.44   </t>
  </si>
  <si>
    <t>1,079.44 </t>
  </si>
  <si>
    <t xml:space="preserve">1,029.91   </t>
  </si>
  <si>
    <t>1,029.91 </t>
  </si>
  <si>
    <t xml:space="preserve">1,009.35   </t>
  </si>
  <si>
    <t>1,009.35 </t>
  </si>
  <si>
    <t xml:space="preserve">1,200.00   </t>
  </si>
  <si>
    <t>1,200.00 </t>
  </si>
  <si>
    <t> ที่วางสบู่เซรามิก ชนิดฝังผนัง เคลือบขาว ตราอเมริกันแสตนดาร์ด รุ่น TF- 9000</t>
  </si>
  <si>
    <t xml:space="preserve">380.37   </t>
  </si>
  <si>
    <t>380.37 </t>
  </si>
  <si>
    <t xml:space="preserve">439.25   </t>
  </si>
  <si>
    <t>439.25 </t>
  </si>
  <si>
    <t xml:space="preserve">589.72   </t>
  </si>
  <si>
    <t>589.72 </t>
  </si>
  <si>
    <t xml:space="preserve">* หมายถึงราคา Price List     </t>
  </si>
  <si>
    <t xml:space="preserve">33.18   </t>
  </si>
  <si>
    <t>33.18 </t>
  </si>
  <si>
    <t xml:space="preserve">859.81   </t>
  </si>
  <si>
    <t>859.81 </t>
  </si>
  <si>
    <t xml:space="preserve">969.16   </t>
  </si>
  <si>
    <t>969.16 </t>
  </si>
  <si>
    <t xml:space="preserve">1,259.81   </t>
  </si>
  <si>
    <t>1,259.81 </t>
  </si>
  <si>
    <t xml:space="preserve">1,210.28   </t>
  </si>
  <si>
    <t>1,210.28 </t>
  </si>
  <si>
    <t xml:space="preserve">1,149.53   </t>
  </si>
  <si>
    <t>1,149.53 </t>
  </si>
  <si>
    <t>สีรองพื้นปูนใหม่ ขนาด 3.785 ลิตร ตราที โอ เอ</t>
  </si>
  <si>
    <t xml:space="preserve">กระป๋อง </t>
  </si>
  <si>
    <t>น้ำมันเคลือบแข็ง ภายใน ขนาด 3.785 ลิตร ตราเครื่องบิน บี 52 (ยูนีเทน ยู 202)</t>
  </si>
  <si>
    <t>น้ำมันเคลือบแข็ง ภายนอก ขนาด 3.785 ลิตร ตราเครื่องบิน บี 52 (ยูนีเทน ยู 404)</t>
  </si>
  <si>
    <t>แลกเกอร์ ชนิดเงา ขนาด 3.785 ลิตร ตรา ที โอ เอ</t>
  </si>
  <si>
    <t>ทินเนอร์ ขนาด 2.1 ลิตร ตรา NECO</t>
  </si>
  <si>
    <t>กระดาษทรายขัดไม้ เบอร์ 0 ขนาด 9 x 11 นิ้ว</t>
  </si>
  <si>
    <t xml:space="preserve">โหล </t>
  </si>
  <si>
    <t>กระดาษทรายขัดไม้ เบอร์ 3 ขนาด 9 x 11 นิ้ว</t>
  </si>
  <si>
    <t>บานประตูไม้อัดสัก ชนิดใช้ภายใน หนา 3.5 ซม. ขนาด 70 x 200 ซม.</t>
  </si>
  <si>
    <t xml:space="preserve">บาน </t>
  </si>
  <si>
    <t>บานประตูไม้อัดสัก ชนิดใช้ภายใน หนา 3.5 ซม. ขนาด 80 x 200 ซม.</t>
  </si>
  <si>
    <t>บานประตูไม้อัดสัก ชนิดใช้ภายนอก หนา 3.5 ซม. ขนาด 70 x 200 ซม.</t>
  </si>
  <si>
    <t>บานประตูไม้อัดสัก ชนิดใช้ภายนอก หนา 3.5 ซม. ขนาด 80 x 200 ซม.</t>
  </si>
  <si>
    <t>บานประตูไม้สัก บานทึบ ขนาด 80 x 200 ซม. กรอบบานขนาด 1 1/4" x 4" ลูกฟักหนา 1/2"</t>
  </si>
  <si>
    <t>บานประตูไม้เนื้อแข็ง บานทึบ ขนาด 80 x 200 ซม. กรอบบานขนาด 1 1/4" x 4" ลูกฟักหนา 1/2"</t>
  </si>
  <si>
    <t>บานหน้าต่างไม้เนื้อแข็ง บานทึบ ขนาด 80 x 110 ซม. กรอบบานขนาด 1 1/4" x 4" ลูกฟักหนา 1/2"</t>
  </si>
  <si>
    <t>วงกบประตูไม้เนื้อแข็ง ไม่มีช่องแสง ขนาด 80 x 200 ซม. ขนาดไม้วงกบ 2" x 4"</t>
  </si>
  <si>
    <t xml:space="preserve">ชุด </t>
  </si>
  <si>
    <t>วงกบหน้าต่างไม้เนื้อแข็ง ไม่มีช่องแสง ขนาด 80 x 110 ซม. ขนาดไม้วงกบ 2" x 4"</t>
  </si>
  <si>
    <t>ตะปูตอกไม้ ชนิดผอม ขนาด 3 นิ้ว</t>
  </si>
  <si>
    <t xml:space="preserve">กก. </t>
  </si>
  <si>
    <t>ตะปูตอกคอนกรีต ขนาด 3" - 4"</t>
  </si>
  <si>
    <t>ตะปูเกลียว ขนาด 3"</t>
  </si>
  <si>
    <t xml:space="preserve">ตัว </t>
  </si>
  <si>
    <t>ตะปูเกลียว ขนาด 4"</t>
  </si>
  <si>
    <t>ขอยึดกระเบื้อง ขนาด 6"</t>
  </si>
  <si>
    <t>ขอยึดกระเบื้อง ขนาด 8"</t>
  </si>
  <si>
    <t>กลอนอลูมิเนียม ขนาด 6 นิ้ว</t>
  </si>
  <si>
    <t>กลอนทองเหลือง ขนาด 6 นิ้ว</t>
  </si>
  <si>
    <t>ปูนซีเมนต์ปอร์ตแลนด์ ปูนถุง ประเภท 1 ตราช้าง</t>
  </si>
  <si>
    <t xml:space="preserve">ตัน </t>
  </si>
  <si>
    <t>ปูนซีเมนต์ผสม ปูนถุง บรรจุ 50 กก./ถุง ตราเสือ</t>
  </si>
  <si>
    <t>ฟลิ้นโค้ท เบอร์ 3 ขนาด 3.5 กก. ตราเชลล์</t>
  </si>
  <si>
    <t>แชลแลค ชนิดเกล็ด สีเหลือง</t>
  </si>
  <si>
    <t>น้ำยาประสานท่อพีวีซี ชนิดธรรมดา ขนาด 250 กรัม ตราท่อน้ำไทย</t>
  </si>
  <si>
    <t>ทรายหยาบ</t>
  </si>
  <si>
    <t xml:space="preserve">ลบ.ม. </t>
  </si>
  <si>
    <t>ทรายละเอียด</t>
  </si>
  <si>
    <t>หินย่อย เบอร์ 1 ราคา ณ โรงโม่</t>
  </si>
  <si>
    <t>หินย่อย เบอร์ 2 ราคา ณ โรงโม่</t>
  </si>
  <si>
    <t>หินย่อย 3/4" ราคา ณ โรงโม่</t>
  </si>
  <si>
    <t>หินย่อย 3/8" ราคา ณ โรงโม่</t>
  </si>
  <si>
    <t>หินคลุก ราคา ณ โรงโม่</t>
  </si>
  <si>
    <t>หินใหญ่ คละ ขนาด 15 - 30 ซม. ราคา ณ โรงโม่</t>
  </si>
  <si>
    <t>ก๊อกน้ำบอลสนาม ขนาด 1/2 นิ้ว ตราซันวา</t>
  </si>
  <si>
    <t>ก๊อกอ่างล้างหน้า แบบอะครีลิค ขนาด 1/2 นิ้ว ตราคอตโต้ รุ่น CT_162C7N</t>
  </si>
  <si>
    <t>ถังซีเมนต์สำเร็จรูป กลวง สูง 40 ซม. ศก. 100 ซม.</t>
  </si>
  <si>
    <t>ถังซีเมนต์สำเร็จรูป กลวง สูง 33 ซม. ศก. 80 ซม.</t>
  </si>
  <si>
    <t>ถังซีเมนต์สำเร็จรูป กลวง สูง 50 ซม. ศก. 80 ซม.</t>
  </si>
  <si>
    <t>ฝาถังซีเมนต์สำเร็จรูป ศก. 80 ซม.</t>
  </si>
  <si>
    <t>ฝาถังซีเมนต์สำเร็จรูป ศก. 100 ซม.</t>
  </si>
  <si>
    <t>สายไฟฟ้า VAF สายแบนแกนคู่ แรงดัน 300 โวลท์ ขนาด 2 x 1.5 ตร.มม. ยาว 100 เมตร ตราบางกอกเคเบิล</t>
  </si>
  <si>
    <t>สายไฟฟ้า VAF สายแบนแกนคู่ แรงดัน 300 โวลท์ ขนาด 2 x 2.5 ตร.มม. ยาว 100 เมตร ตราบางกอกเคเบิล</t>
  </si>
  <si>
    <t>สตาร์ทเตอร์ ขนาด 4-65 วัตต์ ตราฟิลิปส์</t>
  </si>
  <si>
    <t>หลอดไฟฟ้าฟลูออเรสเซนต์ แบบยาว ขนาด 36 วัตต์ ตราฟิลิปส์</t>
  </si>
  <si>
    <t>โถส้วมธรรมดานั่งยอง ไม่มีฐาน แบบราดน้ำ เคลือบขาว ตราอเมริกันแสตนดาร์ด รุ่น TF-100</t>
  </si>
  <si>
    <t>ที่ปัสสาวะเซรามิกชาย ชนิดแขวนผนัง เคลือบขาว ตราคอตโต้ รุ่น C 307</t>
  </si>
  <si>
    <t>อ่างล้างหน้าเซรามิก ชนิดแขวนผนัง เคลือบขาว ตราคอตโต้ รุ่น C 013</t>
  </si>
  <si>
    <t>อ่างล้างหน้าเซรามิก ชนิดแขวนผนัง เคลือบขาว ตราอเมริกันแสตนดาร์ด รุ่น TF-910</t>
  </si>
  <si>
    <t>อ่างล้างหน้าเซรามิก ชนิดแขวนผนัง เคลือบขาว ตราคอตโต้ รุ่น C 005</t>
  </si>
  <si>
    <t>อ่างล้างหน้าเซรามิก ชนิดแขวนผนัง เคลือบขาว ตราอเมริกันแสตนดาร์ด รุ่น TF-959</t>
  </si>
  <si>
    <t>อ่างล้างหน้าเซรามิก ชนิดแขวนผนัง เคลือบขาว ตราคอตโต้ รุ่น C 002</t>
  </si>
  <si>
    <t>ที่วางสบู่เซรามิก ชนิดฝังผนัง เคลือบขาว ตราคอตโต้ รุ่น C 834</t>
  </si>
  <si>
    <t xml:space="preserve">* หมายถึงราคา Price List </t>
  </si>
  <si>
    <t>วิธีคำนวณเทียบอัตราส่วนเพื่อหาค่า FACTOR F</t>
  </si>
  <si>
    <t>กรณีค่างานอยู่ระหว่างช่วงของค่างานต้นทุนที่กำหนดในตาราง   Factor F   ให้เทียบอัตราส่วน เพื่อหา   Factor F    ดังนี้</t>
  </si>
  <si>
    <t>สูตร</t>
  </si>
  <si>
    <t>ต้องการหาค่า  Factor F  ของค่างานต้นทุน</t>
  </si>
  <si>
    <t>=</t>
  </si>
  <si>
    <t>ค่า Factor F</t>
  </si>
  <si>
    <t>-</t>
  </si>
  <si>
    <t>E)]</t>
  </si>
  <si>
    <t>X</t>
  </si>
  <si>
    <t>[(A</t>
  </si>
  <si>
    <t>B)]</t>
  </si>
  <si>
    <t>(C</t>
  </si>
  <si>
    <t>B)</t>
  </si>
  <si>
    <t>ค่างานต้นทุน</t>
  </si>
  <si>
    <t>ค่าวัสดุและค่าแรงงาน</t>
  </si>
  <si>
    <t>รวมเป็นเงินประมาณ</t>
  </si>
  <si>
    <t>เงินล่วงหน้าจ่าย</t>
  </si>
  <si>
    <t>ดอกเบี้ยเงินกู้</t>
  </si>
  <si>
    <t>ต่อปี</t>
  </si>
  <si>
    <t>เงินประกันผลงานหัก</t>
  </si>
  <si>
    <t>ภาษีมูลค่าเพิ่ม</t>
  </si>
  <si>
    <t>เมื่อ</t>
  </si>
  <si>
    <t>ต้องการหาค่า Factor F ของค่างานต้นทุน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</si>
  <si>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</si>
  <si>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</si>
  <si>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</si>
  <si>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</si>
  <si>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ค่า Factor F ของค่างานต้นทุน B</t>
  </si>
  <si>
    <t>D</t>
  </si>
  <si>
    <t>ค่า Factor F ของค่างานต้นทุน C</t>
  </si>
  <si>
    <t>E</t>
  </si>
  <si>
    <t>\</t>
  </si>
  <si>
    <t>แทนค่าสูตร</t>
  </si>
  <si>
    <t>x</t>
  </si>
  <si>
    <t>ค่าFactor F</t>
  </si>
  <si>
    <t>[(D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</si>
</sst>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87" formatCode="0.000"/>
    <numFmt numFmtId="188" formatCode="_(* #,##0.00_);_(* \(#,##0.00\);_(* &quot;-&quot;??_);_(@_)"/>
    <numFmt numFmtId="189" formatCode="_-* #,##0.0000_-;\-* #,##0.0000_-;_-* &quot;-&quot;??_-;_-@_-"/>
    <numFmt numFmtId="190" formatCode="[$-F800]dddd\,\ mmmm\ dd\,\ yyyy"/>
    <numFmt numFmtId="192" formatCode="_-* #,##0_-;\-* #,##0_-;_-* &quot;-&quot;??_-;_-@_-"/>
    <numFmt numFmtId="193" formatCode="0.0"/>
    <numFmt numFmtId="194" formatCode="_(* #,##0.000_);_(* \(#,##0.000\);_(* &quot;-&quot;??_);_(@_)"/>
    <numFmt numFmtId="195" formatCode="[$-101041E]d\ mmm\ yy;@"/>
    <numFmt numFmtId="196" formatCode="_(* #,##0.0000_);_(* \(#,##0.0000\);_(* &quot;-&quot;??_);_(@_)"/>
    <numFmt numFmtId="197" formatCode="0.0000000000"/>
  </numFmts>
  <fonts count="64" x14ac:knownFonts="1">
    <font>
      <sz val="16"/>
      <color theme="1"/>
      <name val="AngsanaUPC"/>
      <family val="2"/>
      <charset val="222"/>
    </font>
    <font>
      <sz val="16"/>
      <name val="AngsanaUPC"/>
      <family val="1"/>
    </font>
    <font>
      <sz val="14"/>
      <name val="Cordia New"/>
      <family val="2"/>
    </font>
    <font>
      <b/>
      <sz val="18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sz val="15"/>
      <name val="Angsana New"/>
      <family val="1"/>
    </font>
    <font>
      <b/>
      <sz val="12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14"/>
      <color indexed="9"/>
      <name val="Angsana New"/>
      <family val="1"/>
    </font>
    <font>
      <b/>
      <sz val="13.5"/>
      <name val="Angsana New"/>
      <family val="1"/>
    </font>
    <font>
      <sz val="15"/>
      <color indexed="9"/>
      <name val="Angsana New"/>
      <family val="1"/>
    </font>
    <font>
      <sz val="15"/>
      <color indexed="10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3"/>
      <color indexed="10"/>
      <name val="Angsana New"/>
      <family val="1"/>
    </font>
    <font>
      <sz val="12"/>
      <name val="Angsana New"/>
      <family val="1"/>
    </font>
    <font>
      <sz val="13"/>
      <color indexed="9"/>
      <name val="Angsana New"/>
      <family val="1"/>
    </font>
    <font>
      <sz val="16"/>
      <color indexed="9"/>
      <name val="Angsana New"/>
      <family val="1"/>
    </font>
    <font>
      <u/>
      <sz val="15"/>
      <name val="Angsana New"/>
      <family val="1"/>
    </font>
    <font>
      <sz val="13"/>
      <color rgb="FFFF0000"/>
      <name val="Angsana New"/>
      <family val="1"/>
    </font>
    <font>
      <b/>
      <sz val="13"/>
      <color indexed="10"/>
      <name val="Angsana New"/>
      <family val="1"/>
    </font>
    <font>
      <sz val="13"/>
      <name val="AngsanaUPC"/>
      <family val="1"/>
      <charset val="222"/>
    </font>
    <font>
      <sz val="13"/>
      <name val="BrowalliaUPC"/>
      <family val="2"/>
    </font>
    <font>
      <sz val="13"/>
      <color indexed="9"/>
      <name val="AngsanaUPC"/>
      <family val="1"/>
    </font>
    <font>
      <sz val="13"/>
      <color indexed="8"/>
      <name val="Angsana New"/>
      <family val="1"/>
    </font>
    <font>
      <b/>
      <sz val="13"/>
      <color indexed="8"/>
      <name val="Angsana New"/>
      <family val="1"/>
    </font>
    <font>
      <b/>
      <sz val="13"/>
      <color theme="0"/>
      <name val="Angsana New"/>
      <family val="1"/>
    </font>
    <font>
      <sz val="13"/>
      <color theme="0"/>
      <name val="Angsana New"/>
      <family val="1"/>
    </font>
    <font>
      <u/>
      <sz val="14"/>
      <name val="Angsana New"/>
      <family val="1"/>
    </font>
    <font>
      <sz val="14"/>
      <color rgb="FFFF0000"/>
      <name val="Angsana New"/>
      <family val="1"/>
    </font>
    <font>
      <sz val="16"/>
      <name val="Angsana New"/>
      <family val="1"/>
    </font>
    <font>
      <u/>
      <sz val="14"/>
      <color rgb="FFFF0000"/>
      <name val="Angsana New"/>
      <family val="1"/>
    </font>
    <font>
      <sz val="10"/>
      <color rgb="FFFF0000"/>
      <name val="Angsana New"/>
      <family val="1"/>
    </font>
    <font>
      <sz val="12"/>
      <name val="AngsanaUPC"/>
      <family val="1"/>
      <charset val="222"/>
    </font>
    <font>
      <sz val="12"/>
      <color rgb="FFFF0000"/>
      <name val="AngsanaUPC"/>
      <family val="1"/>
      <charset val="222"/>
    </font>
    <font>
      <sz val="16"/>
      <color rgb="FF99CC00"/>
      <name val="Angsana New"/>
      <family val="1"/>
    </font>
    <font>
      <sz val="12"/>
      <color rgb="FFFF0000"/>
      <name val="Angsana New"/>
      <family val="1"/>
    </font>
    <font>
      <sz val="11"/>
      <color rgb="FFFF0000"/>
      <name val="Angsana New"/>
      <family val="1"/>
    </font>
    <font>
      <b/>
      <sz val="14"/>
      <color rgb="FF0000FF"/>
      <name val="Angsana New"/>
      <family val="1"/>
    </font>
    <font>
      <b/>
      <sz val="14"/>
      <color rgb="FF993300"/>
      <name val="Angsana New"/>
      <family val="1"/>
    </font>
    <font>
      <sz val="14"/>
      <color rgb="FF000000"/>
      <name val="Angsana New"/>
      <family val="1"/>
    </font>
    <font>
      <b/>
      <sz val="12"/>
      <color rgb="FF19135D"/>
      <name val="Arial"/>
      <family val="2"/>
    </font>
    <font>
      <sz val="11"/>
      <color rgb="FFFF0000"/>
      <name val="Tahoma"/>
      <family val="2"/>
    </font>
    <font>
      <sz val="11"/>
      <color rgb="FF919195"/>
      <name val="Tahoma"/>
      <family val="2"/>
    </font>
    <font>
      <b/>
      <sz val="13.5"/>
      <name val="MS Sans Serif"/>
      <family val="2"/>
      <charset val="222"/>
    </font>
    <font>
      <b/>
      <sz val="13.5"/>
      <color indexed="10"/>
      <name val="MS Sans Serif"/>
      <family val="2"/>
      <charset val="222"/>
    </font>
    <font>
      <b/>
      <sz val="16"/>
      <name val="AngsanaUPC"/>
      <family val="1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u/>
      <sz val="16"/>
      <color indexed="12"/>
      <name val="AngsanaUPC"/>
      <family val="1"/>
      <charset val="222"/>
    </font>
    <font>
      <u/>
      <sz val="14"/>
      <color rgb="FF0000FF"/>
      <name val="AngsanaUPC"/>
      <family val="1"/>
      <charset val="222"/>
    </font>
    <font>
      <sz val="14"/>
      <color rgb="FF000080"/>
      <name val="AngsanaUPC"/>
      <family val="1"/>
      <charset val="222"/>
    </font>
    <font>
      <b/>
      <sz val="14"/>
      <color rgb="FF000000"/>
      <name val="AngsanaUPC"/>
      <family val="1"/>
      <charset val="222"/>
    </font>
    <font>
      <sz val="14"/>
      <name val="AngsanaUPC"/>
      <family val="1"/>
    </font>
    <font>
      <sz val="16"/>
      <name val="AngsanaUPC"/>
      <family val="1"/>
      <charset val="222"/>
    </font>
    <font>
      <b/>
      <sz val="20"/>
      <name val="AngsanaUPC"/>
      <family val="1"/>
      <charset val="222"/>
    </font>
    <font>
      <sz val="16"/>
      <color rgb="FFFF0000"/>
      <name val="AngsanaUPC"/>
      <family val="1"/>
    </font>
    <font>
      <sz val="14"/>
      <color rgb="FFFF0000"/>
      <name val="AngsanaUPC"/>
      <family val="1"/>
    </font>
    <font>
      <b/>
      <sz val="16"/>
      <name val="AngsanaUPC"/>
      <family val="1"/>
      <charset val="222"/>
    </font>
    <font>
      <b/>
      <sz val="16"/>
      <color indexed="10"/>
      <name val="AngsanaUPC"/>
      <family val="1"/>
      <charset val="222"/>
    </font>
  </fonts>
  <fills count="12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6F6F7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EFEFE"/>
        <bgColor indexed="64"/>
      </patternFill>
    </fill>
    <fill>
      <patternFill patternType="solid">
        <fgColor rgb="FFFEFEFE"/>
        <bgColor rgb="FF000000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thin">
        <color indexed="55"/>
      </right>
      <top style="dotted">
        <color indexed="55"/>
      </top>
      <bottom/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/>
      <diagonal/>
    </border>
    <border>
      <left style="thin">
        <color indexed="55"/>
      </left>
      <right style="thin">
        <color indexed="55"/>
      </right>
      <top style="dotted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AFF0"/>
      </top>
      <bottom/>
      <diagonal/>
    </border>
    <border>
      <left style="dotted">
        <color rgb="FFDADADB"/>
      </left>
      <right/>
      <top style="thick">
        <color rgb="FF00AFF0"/>
      </top>
      <bottom/>
      <diagonal/>
    </border>
    <border>
      <left style="dotted">
        <color rgb="FFDADADB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309">
    <xf numFmtId="0" fontId="0" fillId="0" borderId="0" xfId="0"/>
    <xf numFmtId="0" fontId="4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190" fontId="15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/>
    </xf>
    <xf numFmtId="43" fontId="4" fillId="0" borderId="3" xfId="0" applyNumberFormat="1" applyFont="1" applyFill="1" applyBorder="1" applyAlignment="1" applyProtection="1"/>
    <xf numFmtId="43" fontId="4" fillId="0" borderId="0" xfId="0" applyNumberFormat="1" applyFont="1" applyFill="1" applyBorder="1" applyAlignment="1" applyProtection="1"/>
    <xf numFmtId="188" fontId="4" fillId="0" borderId="3" xfId="0" applyNumberFormat="1" applyFont="1" applyFill="1" applyBorder="1" applyAlignment="1" applyProtection="1"/>
    <xf numFmtId="189" fontId="4" fillId="0" borderId="0" xfId="0" applyNumberFormat="1" applyFont="1" applyFill="1" applyBorder="1" applyAlignment="1" applyProtection="1"/>
    <xf numFmtId="188" fontId="4" fillId="0" borderId="3" xfId="0" applyNumberFormat="1" applyFont="1" applyFill="1" applyBorder="1" applyAlignment="1" applyProtection="1">
      <alignment horizontal="left"/>
    </xf>
    <xf numFmtId="43" fontId="4" fillId="0" borderId="3" xfId="0" applyNumberFormat="1" applyFont="1" applyFill="1" applyBorder="1" applyAlignment="1" applyProtection="1">
      <alignment horizontal="center"/>
    </xf>
    <xf numFmtId="43" fontId="12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43" fontId="9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43" fontId="4" fillId="0" borderId="4" xfId="0" applyNumberFormat="1" applyFont="1" applyFill="1" applyBorder="1" applyAlignment="1" applyProtection="1"/>
    <xf numFmtId="189" fontId="4" fillId="0" borderId="5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center"/>
    </xf>
    <xf numFmtId="43" fontId="4" fillId="0" borderId="6" xfId="0" applyNumberFormat="1" applyFont="1" applyFill="1" applyBorder="1" applyAlignment="1" applyProtection="1"/>
    <xf numFmtId="43" fontId="4" fillId="0" borderId="7" xfId="0" applyNumberFormat="1" applyFont="1" applyFill="1" applyBorder="1" applyAlignment="1" applyProtection="1">
      <alignment horizontal="center"/>
    </xf>
    <xf numFmtId="43" fontId="4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right"/>
    </xf>
    <xf numFmtId="187" fontId="14" fillId="0" borderId="9" xfId="0" applyNumberFormat="1" applyFont="1" applyFill="1" applyBorder="1" applyAlignment="1" applyProtection="1">
      <alignment horizontal="center"/>
    </xf>
    <xf numFmtId="0" fontId="12" fillId="0" borderId="9" xfId="0" applyNumberFormat="1" applyFont="1" applyFill="1" applyBorder="1" applyAlignment="1" applyProtection="1">
      <alignment horizontal="left"/>
      <protection hidden="1"/>
    </xf>
    <xf numFmtId="0" fontId="6" fillId="0" borderId="9" xfId="0" applyNumberFormat="1" applyFont="1" applyFill="1" applyBorder="1" applyAlignment="1" applyProtection="1">
      <alignment horizontal="left"/>
      <protection hidden="1"/>
    </xf>
    <xf numFmtId="0" fontId="13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left"/>
    </xf>
    <xf numFmtId="59" fontId="0" fillId="0" borderId="0" xfId="0" applyNumberForma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6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/>
    <xf numFmtId="3" fontId="16" fillId="0" borderId="12" xfId="0" applyNumberFormat="1" applyFont="1" applyBorder="1"/>
    <xf numFmtId="0" fontId="16" fillId="0" borderId="12" xfId="0" applyFont="1" applyBorder="1"/>
    <xf numFmtId="43" fontId="16" fillId="0" borderId="12" xfId="2" applyFont="1" applyBorder="1"/>
    <xf numFmtId="0" fontId="18" fillId="0" borderId="12" xfId="0" applyFont="1" applyBorder="1" applyAlignment="1">
      <alignment horizontal="center"/>
    </xf>
    <xf numFmtId="0" fontId="17" fillId="0" borderId="13" xfId="0" applyFont="1" applyBorder="1"/>
    <xf numFmtId="43" fontId="16" fillId="0" borderId="13" xfId="2" applyFont="1" applyBorder="1"/>
    <xf numFmtId="0" fontId="16" fillId="0" borderId="13" xfId="0" applyFont="1" applyBorder="1" applyAlignment="1">
      <alignment horizontal="center"/>
    </xf>
    <xf numFmtId="0" fontId="16" fillId="0" borderId="13" xfId="0" applyFont="1" applyBorder="1"/>
    <xf numFmtId="0" fontId="17" fillId="0" borderId="14" xfId="0" applyFont="1" applyBorder="1"/>
    <xf numFmtId="0" fontId="19" fillId="0" borderId="13" xfId="0" applyFont="1" applyBorder="1"/>
    <xf numFmtId="0" fontId="16" fillId="0" borderId="15" xfId="4" applyFont="1" applyBorder="1" applyAlignment="1">
      <alignment horizontal="left"/>
    </xf>
    <xf numFmtId="43" fontId="16" fillId="0" borderId="13" xfId="2" applyNumberFormat="1" applyFont="1" applyBorder="1"/>
    <xf numFmtId="43" fontId="16" fillId="0" borderId="13" xfId="2" applyFont="1" applyBorder="1" applyAlignment="1">
      <alignment horizontal="right"/>
    </xf>
    <xf numFmtId="0" fontId="16" fillId="0" borderId="15" xfId="0" applyFont="1" applyBorder="1" applyAlignment="1">
      <alignment horizontal="center"/>
    </xf>
    <xf numFmtId="0" fontId="16" fillId="0" borderId="14" xfId="0" applyFont="1" applyBorder="1"/>
    <xf numFmtId="0" fontId="16" fillId="0" borderId="16" xfId="4" applyFont="1" applyBorder="1" applyAlignment="1">
      <alignment horizontal="left"/>
    </xf>
    <xf numFmtId="188" fontId="16" fillId="0" borderId="13" xfId="2" applyNumberFormat="1" applyFont="1" applyBorder="1"/>
    <xf numFmtId="0" fontId="5" fillId="0" borderId="13" xfId="0" applyFont="1" applyBorder="1"/>
    <xf numFmtId="0" fontId="16" fillId="0" borderId="17" xfId="4" applyFont="1" applyBorder="1" applyAlignment="1">
      <alignment horizontal="left"/>
    </xf>
    <xf numFmtId="43" fontId="16" fillId="0" borderId="18" xfId="2" applyFont="1" applyBorder="1"/>
    <xf numFmtId="0" fontId="16" fillId="0" borderId="14" xfId="0" applyFont="1" applyBorder="1" applyAlignment="1">
      <alignment horizontal="center"/>
    </xf>
    <xf numFmtId="0" fontId="16" fillId="0" borderId="11" xfId="0" applyFont="1" applyBorder="1"/>
    <xf numFmtId="0" fontId="20" fillId="0" borderId="11" xfId="0" applyFont="1" applyBorder="1"/>
    <xf numFmtId="43" fontId="17" fillId="0" borderId="11" xfId="0" applyNumberFormat="1" applyFont="1" applyBorder="1"/>
    <xf numFmtId="0" fontId="22" fillId="0" borderId="22" xfId="0" applyFont="1" applyBorder="1"/>
    <xf numFmtId="0" fontId="4" fillId="0" borderId="23" xfId="0" applyFont="1" applyBorder="1" applyAlignment="1">
      <alignment horizontal="left"/>
    </xf>
    <xf numFmtId="0" fontId="4" fillId="0" borderId="23" xfId="0" applyFont="1" applyBorder="1"/>
    <xf numFmtId="43" fontId="4" fillId="0" borderId="24" xfId="0" applyNumberFormat="1" applyFont="1" applyBorder="1"/>
    <xf numFmtId="0" fontId="4" fillId="0" borderId="25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6" fillId="0" borderId="0" xfId="0" applyFont="1" applyBorder="1"/>
    <xf numFmtId="43" fontId="16" fillId="0" borderId="26" xfId="0" applyNumberFormat="1" applyFont="1" applyBorder="1"/>
    <xf numFmtId="0" fontId="16" fillId="0" borderId="27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16" fillId="0" borderId="10" xfId="0" applyFont="1" applyBorder="1"/>
    <xf numFmtId="43" fontId="16" fillId="0" borderId="28" xfId="0" applyNumberFormat="1" applyFont="1" applyBorder="1"/>
    <xf numFmtId="43" fontId="4" fillId="0" borderId="0" xfId="0" applyNumberFormat="1" applyFont="1" applyBorder="1"/>
    <xf numFmtId="0" fontId="8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18" fillId="0" borderId="29" xfId="0" applyFont="1" applyBorder="1" applyAlignment="1">
      <alignment horizontal="center"/>
    </xf>
    <xf numFmtId="0" fontId="17" fillId="0" borderId="29" xfId="0" applyFont="1" applyBorder="1"/>
    <xf numFmtId="3" fontId="16" fillId="0" borderId="29" xfId="0" applyNumberFormat="1" applyFont="1" applyBorder="1"/>
    <xf numFmtId="0" fontId="16" fillId="0" borderId="29" xfId="0" applyFont="1" applyBorder="1"/>
    <xf numFmtId="43" fontId="16" fillId="0" borderId="29" xfId="2" applyFont="1" applyBorder="1"/>
    <xf numFmtId="0" fontId="18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right"/>
    </xf>
    <xf numFmtId="3" fontId="16" fillId="0" borderId="11" xfId="0" applyNumberFormat="1" applyFont="1" applyBorder="1"/>
    <xf numFmtId="43" fontId="16" fillId="0" borderId="11" xfId="2" applyFont="1" applyBorder="1"/>
    <xf numFmtId="43" fontId="17" fillId="0" borderId="11" xfId="2" applyFont="1" applyBorder="1"/>
    <xf numFmtId="0" fontId="5" fillId="0" borderId="12" xfId="0" applyFont="1" applyBorder="1"/>
    <xf numFmtId="49" fontId="16" fillId="0" borderId="30" xfId="4" applyNumberFormat="1" applyFont="1" applyBorder="1" applyAlignment="1">
      <alignment horizontal="left"/>
    </xf>
    <xf numFmtId="0" fontId="16" fillId="0" borderId="13" xfId="2" applyNumberFormat="1" applyFont="1" applyBorder="1"/>
    <xf numFmtId="0" fontId="16" fillId="0" borderId="18" xfId="2" applyNumberFormat="1" applyFont="1" applyBorder="1" applyAlignment="1">
      <alignment horizontal="center"/>
    </xf>
    <xf numFmtId="0" fontId="25" fillId="0" borderId="13" xfId="0" applyFont="1" applyBorder="1"/>
    <xf numFmtId="188" fontId="16" fillId="0" borderId="18" xfId="2" applyNumberFormat="1" applyFont="1" applyBorder="1"/>
    <xf numFmtId="0" fontId="28" fillId="0" borderId="11" xfId="0" applyFont="1" applyBorder="1" applyAlignment="1">
      <alignment horizontal="center"/>
    </xf>
    <xf numFmtId="43" fontId="29" fillId="0" borderId="11" xfId="0" applyNumberFormat="1" applyFont="1" applyBorder="1"/>
    <xf numFmtId="0" fontId="16" fillId="0" borderId="23" xfId="0" applyFont="1" applyBorder="1"/>
    <xf numFmtId="43" fontId="16" fillId="0" borderId="24" xfId="0" applyNumberFormat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30" xfId="0" applyFont="1" applyBorder="1"/>
    <xf numFmtId="0" fontId="30" fillId="0" borderId="13" xfId="0" applyFont="1" applyBorder="1"/>
    <xf numFmtId="0" fontId="30" fillId="0" borderId="14" xfId="0" applyFont="1" applyBorder="1"/>
    <xf numFmtId="43" fontId="31" fillId="0" borderId="13" xfId="2" applyFont="1" applyBorder="1"/>
    <xf numFmtId="0" fontId="31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right"/>
    </xf>
    <xf numFmtId="49" fontId="16" fillId="0" borderId="16" xfId="4" applyNumberFormat="1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32" fillId="0" borderId="22" xfId="0" applyFont="1" applyBorder="1"/>
    <xf numFmtId="43" fontId="4" fillId="0" borderId="26" xfId="0" applyNumberFormat="1" applyFont="1" applyBorder="1"/>
    <xf numFmtId="0" fontId="4" fillId="0" borderId="27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4" fillId="0" borderId="10" xfId="0" applyFont="1" applyBorder="1"/>
    <xf numFmtId="43" fontId="4" fillId="0" borderId="28" xfId="0" applyNumberFormat="1" applyFont="1" applyBorder="1"/>
    <xf numFmtId="0" fontId="17" fillId="0" borderId="0" xfId="0" applyFont="1" applyAlignment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0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4" fillId="2" borderId="31" xfId="0" applyFont="1" applyFill="1" applyBorder="1" applyAlignment="1">
      <alignment horizontal="right" wrapText="1"/>
    </xf>
    <xf numFmtId="0" fontId="34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33" fillId="0" borderId="0" xfId="0" applyNumberFormat="1" applyFont="1" applyFill="1" applyBorder="1"/>
    <xf numFmtId="2" fontId="35" fillId="0" borderId="0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9" fillId="0" borderId="0" xfId="0" applyFont="1" applyFill="1" applyBorder="1"/>
    <xf numFmtId="0" fontId="39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right"/>
    </xf>
    <xf numFmtId="9" fontId="36" fillId="0" borderId="0" xfId="0" applyNumberFormat="1" applyFont="1" applyFill="1" applyBorder="1" applyAlignment="1">
      <alignment horizontal="center"/>
    </xf>
    <xf numFmtId="0" fontId="40" fillId="0" borderId="0" xfId="0" applyFont="1" applyFill="1" applyBorder="1"/>
    <xf numFmtId="0" fontId="5" fillId="0" borderId="0" xfId="0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9" fontId="3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33" fillId="0" borderId="0" xfId="0" applyFont="1" applyFill="1" applyBorder="1"/>
    <xf numFmtId="4" fontId="19" fillId="0" borderId="0" xfId="0" applyNumberFormat="1" applyFont="1" applyFill="1" applyBorder="1"/>
    <xf numFmtId="192" fontId="19" fillId="0" borderId="0" xfId="2" applyNumberFormat="1" applyFont="1" applyFill="1" applyBorder="1"/>
    <xf numFmtId="0" fontId="41" fillId="0" borderId="0" xfId="0" applyFont="1" applyFill="1" applyBorder="1"/>
    <xf numFmtId="0" fontId="8" fillId="0" borderId="0" xfId="0" applyFont="1" applyFill="1" applyBorder="1"/>
    <xf numFmtId="0" fontId="37" fillId="0" borderId="0" xfId="0" applyFont="1" applyFill="1" applyBorder="1" applyProtection="1"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193" fontId="38" fillId="0" borderId="0" xfId="0" applyNumberFormat="1" applyFont="1" applyFill="1" applyBorder="1" applyProtection="1">
      <protection hidden="1"/>
    </xf>
    <xf numFmtId="0" fontId="38" fillId="0" borderId="0" xfId="0" applyFont="1" applyFill="1" applyBorder="1" applyAlignment="1" applyProtection="1">
      <alignment horizontal="center"/>
      <protection hidden="1"/>
    </xf>
    <xf numFmtId="4" fontId="37" fillId="0" borderId="0" xfId="0" applyNumberFormat="1" applyFont="1" applyFill="1" applyBorder="1" applyProtection="1">
      <protection hidden="1"/>
    </xf>
    <xf numFmtId="0" fontId="38" fillId="0" borderId="0" xfId="0" applyFont="1" applyFill="1" applyBorder="1" applyProtection="1">
      <protection hidden="1"/>
    </xf>
    <xf numFmtId="0" fontId="34" fillId="4" borderId="31" xfId="0" applyFont="1" applyFill="1" applyBorder="1" applyAlignment="1">
      <alignment horizontal="right" wrapText="1"/>
    </xf>
    <xf numFmtId="43" fontId="33" fillId="0" borderId="0" xfId="0" applyNumberFormat="1" applyFont="1" applyFill="1" applyBorder="1"/>
    <xf numFmtId="43" fontId="4" fillId="0" borderId="0" xfId="0" applyNumberFormat="1" applyFont="1" applyFill="1" applyBorder="1"/>
    <xf numFmtId="0" fontId="42" fillId="0" borderId="0" xfId="0" applyFont="1" applyFill="1" applyBorder="1"/>
    <xf numFmtId="0" fontId="43" fillId="0" borderId="0" xfId="0" applyFont="1" applyFill="1" applyBorder="1"/>
    <xf numFmtId="2" fontId="4" fillId="0" borderId="0" xfId="0" applyNumberFormat="1" applyFont="1" applyFill="1" applyBorder="1"/>
    <xf numFmtId="0" fontId="44" fillId="0" borderId="0" xfId="0" applyFont="1" applyFill="1" applyBorder="1"/>
    <xf numFmtId="4" fontId="44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right"/>
    </xf>
    <xf numFmtId="43" fontId="34" fillId="0" borderId="0" xfId="0" applyNumberFormat="1" applyFont="1" applyFill="1" applyBorder="1"/>
    <xf numFmtId="0" fontId="44" fillId="0" borderId="0" xfId="0" applyFont="1" applyFill="1" applyBorder="1" applyAlignment="1">
      <alignment horizontal="right"/>
    </xf>
    <xf numFmtId="0" fontId="33" fillId="5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5" fillId="0" borderId="0" xfId="2" applyFont="1" applyFill="1" applyBorder="1"/>
    <xf numFmtId="194" fontId="5" fillId="0" borderId="0" xfId="0" applyNumberFormat="1" applyFont="1" applyFill="1" applyBorder="1"/>
    <xf numFmtId="0" fontId="38" fillId="0" borderId="0" xfId="0" applyFont="1" applyFill="1" applyBorder="1"/>
    <xf numFmtId="9" fontId="36" fillId="0" borderId="0" xfId="0" applyNumberFormat="1" applyFont="1" applyFill="1" applyBorder="1"/>
    <xf numFmtId="188" fontId="42" fillId="0" borderId="0" xfId="0" applyNumberFormat="1" applyFont="1" applyFill="1" applyBorder="1"/>
    <xf numFmtId="2" fontId="36" fillId="0" borderId="0" xfId="0" applyNumberFormat="1" applyFont="1" applyFill="1" applyBorder="1"/>
    <xf numFmtId="195" fontId="45" fillId="0" borderId="0" xfId="0" applyNumberFormat="1" applyFont="1" applyAlignment="1">
      <alignment vertical="center" wrapText="1"/>
    </xf>
    <xf numFmtId="0" fontId="46" fillId="3" borderId="32" xfId="0" applyFont="1" applyFill="1" applyBorder="1" applyAlignment="1">
      <alignment horizontal="center" vertical="center" wrapText="1"/>
    </xf>
    <xf numFmtId="0" fontId="47" fillId="6" borderId="33" xfId="0" applyFont="1" applyFill="1" applyBorder="1" applyAlignment="1">
      <alignment horizontal="center" vertical="center" wrapText="1"/>
    </xf>
    <xf numFmtId="0" fontId="46" fillId="3" borderId="33" xfId="0" applyFont="1" applyFill="1" applyBorder="1" applyAlignment="1">
      <alignment horizontal="center" vertical="center" wrapText="1"/>
    </xf>
    <xf numFmtId="0" fontId="47" fillId="7" borderId="0" xfId="0" applyFont="1" applyFill="1" applyAlignment="1">
      <alignment horizontal="center" vertical="center" wrapText="1"/>
    </xf>
    <xf numFmtId="0" fontId="47" fillId="7" borderId="34" xfId="0" applyFont="1" applyFill="1" applyBorder="1" applyAlignment="1">
      <alignment horizontal="center" vertical="center" wrapText="1"/>
    </xf>
    <xf numFmtId="0" fontId="47" fillId="6" borderId="0" xfId="0" applyFont="1" applyFill="1" applyAlignment="1">
      <alignment horizontal="center" vertical="center" wrapText="1"/>
    </xf>
    <xf numFmtId="0" fontId="47" fillId="6" borderId="3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4" fillId="0" borderId="0" xfId="5" applyFont="1" applyBorder="1" applyAlignment="1" applyProtection="1">
      <alignment horizontal="left" vertical="center"/>
    </xf>
    <xf numFmtId="0" fontId="55" fillId="0" borderId="35" xfId="0" applyFont="1" applyBorder="1" applyAlignment="1">
      <alignment horizontal="right" vertical="center"/>
    </xf>
    <xf numFmtId="0" fontId="51" fillId="0" borderId="35" xfId="0" applyFont="1" applyBorder="1" applyAlignment="1">
      <alignment vertical="center"/>
    </xf>
    <xf numFmtId="0" fontId="52" fillId="8" borderId="31" xfId="0" applyFont="1" applyFill="1" applyBorder="1" applyAlignment="1">
      <alignment horizontal="center" vertical="center" wrapText="1"/>
    </xf>
    <xf numFmtId="0" fontId="52" fillId="8" borderId="31" xfId="0" applyNumberFormat="1" applyFont="1" applyFill="1" applyBorder="1" applyAlignment="1">
      <alignment horizontal="center" vertical="center" shrinkToFit="1"/>
    </xf>
    <xf numFmtId="0" fontId="56" fillId="8" borderId="31" xfId="0" applyNumberFormat="1" applyFont="1" applyFill="1" applyBorder="1" applyAlignment="1">
      <alignment horizontal="center" vertical="center" wrapText="1"/>
    </xf>
    <xf numFmtId="0" fontId="56" fillId="8" borderId="31" xfId="0" applyFont="1" applyFill="1" applyBorder="1" applyAlignment="1">
      <alignment horizontal="center" vertical="center" wrapText="1"/>
    </xf>
    <xf numFmtId="0" fontId="34" fillId="9" borderId="31" xfId="0" applyFont="1" applyFill="1" applyBorder="1" applyAlignment="1">
      <alignment horizontal="center" wrapText="1"/>
    </xf>
    <xf numFmtId="0" fontId="34" fillId="9" borderId="31" xfId="0" applyFont="1" applyFill="1" applyBorder="1" applyAlignment="1">
      <alignment wrapText="1"/>
    </xf>
    <xf numFmtId="43" fontId="34" fillId="9" borderId="31" xfId="2" applyNumberFormat="1" applyFont="1" applyFill="1" applyBorder="1" applyAlignment="1">
      <alignment horizontal="right" wrapText="1"/>
    </xf>
    <xf numFmtId="0" fontId="34" fillId="9" borderId="31" xfId="0" applyFont="1" applyFill="1" applyBorder="1" applyAlignment="1">
      <alignment horizontal="right" wrapText="1"/>
    </xf>
    <xf numFmtId="0" fontId="34" fillId="2" borderId="31" xfId="0" applyFont="1" applyFill="1" applyBorder="1" applyAlignment="1">
      <alignment horizontal="center" wrapText="1"/>
    </xf>
    <xf numFmtId="0" fontId="34" fillId="2" borderId="31" xfId="0" applyFont="1" applyFill="1" applyBorder="1" applyAlignment="1">
      <alignment wrapText="1"/>
    </xf>
    <xf numFmtId="43" fontId="34" fillId="2" borderId="31" xfId="2" applyNumberFormat="1" applyFont="1" applyFill="1" applyBorder="1" applyAlignment="1">
      <alignment horizontal="right" wrapText="1"/>
    </xf>
    <xf numFmtId="0" fontId="51" fillId="0" borderId="0" xfId="0" applyFont="1" applyBorder="1" applyAlignment="1">
      <alignment vertical="center" shrinkToFit="1"/>
    </xf>
    <xf numFmtId="0" fontId="1" fillId="9" borderId="31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wrapText="1"/>
    </xf>
    <xf numFmtId="0" fontId="1" fillId="9" borderId="31" xfId="0" applyFont="1" applyFill="1" applyBorder="1" applyAlignment="1">
      <alignment horizontal="right" wrapText="1"/>
    </xf>
    <xf numFmtId="0" fontId="57" fillId="2" borderId="31" xfId="0" applyFont="1" applyFill="1" applyBorder="1" applyAlignment="1">
      <alignment horizontal="center" wrapText="1"/>
    </xf>
    <xf numFmtId="0" fontId="57" fillId="2" borderId="31" xfId="0" applyFont="1" applyFill="1" applyBorder="1" applyAlignment="1">
      <alignment wrapText="1"/>
    </xf>
    <xf numFmtId="4" fontId="57" fillId="2" borderId="31" xfId="0" applyNumberFormat="1" applyFont="1" applyFill="1" applyBorder="1" applyAlignment="1">
      <alignment horizontal="right" wrapText="1"/>
    </xf>
    <xf numFmtId="0" fontId="57" fillId="2" borderId="31" xfId="0" applyFont="1" applyFill="1" applyBorder="1" applyAlignment="1">
      <alignment horizontal="right" wrapText="1"/>
    </xf>
    <xf numFmtId="0" fontId="57" fillId="9" borderId="31" xfId="0" applyFont="1" applyFill="1" applyBorder="1" applyAlignment="1">
      <alignment horizontal="center" wrapText="1"/>
    </xf>
    <xf numFmtId="0" fontId="57" fillId="9" borderId="31" xfId="0" applyFont="1" applyFill="1" applyBorder="1" applyAlignment="1">
      <alignment wrapText="1"/>
    </xf>
    <xf numFmtId="4" fontId="57" fillId="9" borderId="31" xfId="0" applyNumberFormat="1" applyFont="1" applyFill="1" applyBorder="1" applyAlignment="1">
      <alignment horizontal="right" wrapText="1"/>
    </xf>
    <xf numFmtId="0" fontId="57" fillId="9" borderId="31" xfId="0" applyFont="1" applyFill="1" applyBorder="1" applyAlignment="1">
      <alignment horizontal="right" wrapText="1"/>
    </xf>
    <xf numFmtId="0" fontId="34" fillId="4" borderId="31" xfId="0" applyFont="1" applyFill="1" applyBorder="1" applyAlignment="1">
      <alignment horizontal="center" wrapText="1"/>
    </xf>
    <xf numFmtId="0" fontId="34" fillId="4" borderId="31" xfId="0" applyFont="1" applyFill="1" applyBorder="1" applyAlignment="1">
      <alignment wrapText="1"/>
    </xf>
    <xf numFmtId="0" fontId="34" fillId="0" borderId="36" xfId="0" applyFont="1" applyBorder="1"/>
    <xf numFmtId="0" fontId="34" fillId="0" borderId="0" xfId="0" applyFont="1" applyBorder="1"/>
    <xf numFmtId="0" fontId="34" fillId="0" borderId="37" xfId="0" applyFont="1" applyBorder="1"/>
    <xf numFmtId="0" fontId="34" fillId="10" borderId="31" xfId="0" applyFont="1" applyFill="1" applyBorder="1" applyAlignment="1">
      <alignment horizontal="center" wrapText="1"/>
    </xf>
    <xf numFmtId="0" fontId="34" fillId="10" borderId="31" xfId="0" applyFont="1" applyFill="1" applyBorder="1" applyAlignment="1">
      <alignment wrapText="1"/>
    </xf>
    <xf numFmtId="0" fontId="34" fillId="10" borderId="31" xfId="0" applyFont="1" applyFill="1" applyBorder="1" applyAlignment="1">
      <alignment horizontal="right" wrapText="1"/>
    </xf>
    <xf numFmtId="4" fontId="34" fillId="10" borderId="31" xfId="0" applyNumberFormat="1" applyFont="1" applyFill="1" applyBorder="1" applyAlignment="1">
      <alignment horizontal="right" wrapText="1"/>
    </xf>
    <xf numFmtId="4" fontId="34" fillId="4" borderId="31" xfId="0" applyNumberFormat="1" applyFont="1" applyFill="1" applyBorder="1" applyAlignment="1">
      <alignment horizontal="right" wrapText="1"/>
    </xf>
    <xf numFmtId="0" fontId="58" fillId="0" borderId="0" xfId="0" applyFont="1" applyBorder="1" applyAlignment="1">
      <alignment vertical="center"/>
    </xf>
    <xf numFmtId="0" fontId="34" fillId="0" borderId="38" xfId="0" applyFont="1" applyBorder="1"/>
    <xf numFmtId="0" fontId="1" fillId="0" borderId="36" xfId="0" applyFont="1" applyBorder="1"/>
    <xf numFmtId="0" fontId="1" fillId="0" borderId="0" xfId="0" applyFont="1" applyBorder="1"/>
    <xf numFmtId="0" fontId="1" fillId="0" borderId="37" xfId="0" applyFont="1" applyBorder="1"/>
    <xf numFmtId="0" fontId="1" fillId="0" borderId="39" xfId="0" applyFont="1" applyBorder="1"/>
    <xf numFmtId="0" fontId="1" fillId="0" borderId="35" xfId="0" applyFont="1" applyBorder="1"/>
    <xf numFmtId="0" fontId="1" fillId="0" borderId="38" xfId="0" applyFont="1" applyBorder="1"/>
    <xf numFmtId="0" fontId="1" fillId="0" borderId="0" xfId="0" applyFont="1" applyBorder="1" applyAlignment="1">
      <alignment horizontal="left"/>
    </xf>
    <xf numFmtId="0" fontId="58" fillId="0" borderId="0" xfId="0" applyNumberFormat="1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1" fillId="0" borderId="0" xfId="0" applyFont="1"/>
    <xf numFmtId="0" fontId="50" fillId="0" borderId="0" xfId="0" applyFont="1"/>
    <xf numFmtId="0" fontId="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/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2" fillId="0" borderId="0" xfId="0" applyFont="1"/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43" fontId="1" fillId="11" borderId="0" xfId="2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1" fillId="0" borderId="0" xfId="2" applyFont="1" applyAlignment="1">
      <alignment horizontal="center"/>
    </xf>
    <xf numFmtId="9" fontId="0" fillId="0" borderId="0" xfId="0" applyNumberFormat="1"/>
    <xf numFmtId="9" fontId="1" fillId="0" borderId="0" xfId="0" applyNumberFormat="1" applyFont="1" applyAlignment="1">
      <alignment horizontal="center"/>
    </xf>
    <xf numFmtId="0" fontId="0" fillId="0" borderId="0" xfId="0" applyAlignment="1"/>
    <xf numFmtId="43" fontId="1" fillId="0" borderId="0" xfId="2" applyFont="1" applyAlignment="1">
      <alignment horizontal="center"/>
    </xf>
    <xf numFmtId="43" fontId="1" fillId="0" borderId="0" xfId="2" applyFont="1" applyFill="1" applyAlignment="1" applyProtection="1">
      <alignment horizontal="center"/>
      <protection locked="0"/>
    </xf>
    <xf numFmtId="196" fontId="1" fillId="11" borderId="0" xfId="2" applyNumberFormat="1" applyFont="1" applyFill="1" applyAlignment="1" applyProtection="1">
      <alignment horizontal="center"/>
      <protection locked="0"/>
    </xf>
    <xf numFmtId="196" fontId="1" fillId="0" borderId="0" xfId="2" applyNumberFormat="1" applyFont="1" applyFill="1" applyAlignment="1" applyProtection="1">
      <alignment horizontal="center"/>
      <protection locked="0"/>
    </xf>
    <xf numFmtId="0" fontId="6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196" fontId="50" fillId="0" borderId="0" xfId="0" applyNumberFormat="1" applyFont="1" applyAlignment="1">
      <alignment horizontal="center" vertical="center"/>
    </xf>
    <xf numFmtId="0" fontId="5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4" fontId="50" fillId="0" borderId="40" xfId="0" applyNumberFormat="1" applyFont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2" fillId="0" borderId="41" xfId="0" applyFont="1" applyBorder="1" applyAlignment="1">
      <alignment horizontal="center"/>
    </xf>
    <xf numFmtId="0" fontId="50" fillId="0" borderId="0" xfId="0" applyFont="1" applyAlignment="1">
      <alignment vertical="center"/>
    </xf>
    <xf numFmtId="0" fontId="62" fillId="0" borderId="0" xfId="0" applyFont="1" applyBorder="1" applyAlignment="1">
      <alignment horizontal="left"/>
    </xf>
    <xf numFmtId="196" fontId="62" fillId="0" borderId="0" xfId="0" applyNumberFormat="1" applyFont="1" applyBorder="1" applyAlignment="1">
      <alignment horizontal="left"/>
    </xf>
    <xf numFmtId="197" fontId="62" fillId="0" borderId="0" xfId="0" applyNumberFormat="1" applyFont="1" applyBorder="1" applyAlignment="1">
      <alignment horizontal="center"/>
    </xf>
    <xf numFmtId="197" fontId="62" fillId="0" borderId="0" xfId="0" applyNumberFormat="1" applyFont="1" applyBorder="1" applyAlignment="1"/>
    <xf numFmtId="196" fontId="63" fillId="0" borderId="42" xfId="2" applyNumberFormat="1" applyFont="1" applyBorder="1" applyAlignment="1">
      <alignment horizontal="center"/>
    </xf>
    <xf numFmtId="196" fontId="63" fillId="0" borderId="43" xfId="2" applyNumberFormat="1" applyFont="1" applyBorder="1" applyAlignment="1">
      <alignment horizontal="center"/>
    </xf>
    <xf numFmtId="196" fontId="63" fillId="0" borderId="44" xfId="2" applyNumberFormat="1" applyFont="1" applyBorder="1" applyAlignment="1">
      <alignment horizontal="center"/>
    </xf>
    <xf numFmtId="196" fontId="0" fillId="0" borderId="0" xfId="0" applyNumberFormat="1"/>
  </cellXfs>
  <cellStyles count="6">
    <cellStyle name="Comma 2" xfId="2"/>
    <cellStyle name="Hyperlink" xfId="5" builtinId="8"/>
    <cellStyle name="Normal" xfId="0" builtinId="0"/>
    <cellStyle name="Normal 2" xfId="1"/>
    <cellStyle name="Percent 2" xfId="3"/>
    <cellStyle name="ปกติ_งานวางท่อเมร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9</xdr:row>
      <xdr:rowOff>9525</xdr:rowOff>
    </xdr:from>
    <xdr:to>
      <xdr:col>12</xdr:col>
      <xdr:colOff>85725</xdr:colOff>
      <xdr:row>10</xdr:row>
      <xdr:rowOff>276225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11391900" y="3057525"/>
          <a:ext cx="152400" cy="561975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19050</xdr:colOff>
      <xdr:row>9</xdr:row>
      <xdr:rowOff>9525</xdr:rowOff>
    </xdr:from>
    <xdr:to>
      <xdr:col>19</xdr:col>
      <xdr:colOff>95250</xdr:colOff>
      <xdr:row>10</xdr:row>
      <xdr:rowOff>285750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16535400" y="2914650"/>
          <a:ext cx="76200" cy="571500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466725</xdr:colOff>
      <xdr:row>22</xdr:row>
      <xdr:rowOff>19050</xdr:rowOff>
    </xdr:from>
    <xdr:to>
      <xdr:col>13</xdr:col>
      <xdr:colOff>9525</xdr:colOff>
      <xdr:row>24</xdr:row>
      <xdr:rowOff>19050</xdr:rowOff>
    </xdr:to>
    <xdr:sp macro="" textlink="">
      <xdr:nvSpPr>
        <xdr:cNvPr id="4" name="AutoShape 2"/>
        <xdr:cNvSpPr>
          <a:spLocks/>
        </xdr:cNvSpPr>
      </xdr:nvSpPr>
      <xdr:spPr bwMode="auto">
        <a:xfrm>
          <a:off x="12715875" y="6724650"/>
          <a:ext cx="152400" cy="561975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76200</xdr:colOff>
      <xdr:row>23</xdr:row>
      <xdr:rowOff>285750</xdr:rowOff>
    </xdr:to>
    <xdr:sp macro="" textlink="">
      <xdr:nvSpPr>
        <xdr:cNvPr id="5" name="AutoShape 1"/>
        <xdr:cNvSpPr>
          <a:spLocks/>
        </xdr:cNvSpPr>
      </xdr:nvSpPr>
      <xdr:spPr bwMode="auto">
        <a:xfrm>
          <a:off x="17735550" y="6705600"/>
          <a:ext cx="76200" cy="552450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9</xdr:row>
      <xdr:rowOff>0</xdr:rowOff>
    </xdr:from>
    <xdr:to>
      <xdr:col>11</xdr:col>
      <xdr:colOff>847725</xdr:colOff>
      <xdr:row>12</xdr:row>
      <xdr:rowOff>238125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2657475"/>
          <a:ext cx="76962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495300</xdr:colOff>
      <xdr:row>12</xdr:row>
      <xdr:rowOff>238125</xdr:rowOff>
    </xdr:from>
    <xdr:to>
      <xdr:col>11</xdr:col>
      <xdr:colOff>952500</xdr:colOff>
      <xdr:row>14</xdr:row>
      <xdr:rowOff>28575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3781425"/>
          <a:ext cx="2266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13</xdr:row>
      <xdr:rowOff>47625</xdr:rowOff>
    </xdr:from>
    <xdr:to>
      <xdr:col>4</xdr:col>
      <xdr:colOff>1562100</xdr:colOff>
      <xdr:row>14</xdr:row>
      <xdr:rowOff>0</xdr:rowOff>
    </xdr:to>
    <xdr:pic>
      <xdr:nvPicPr>
        <xdr:cNvPr id="4" name="รูปภาพ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3886200"/>
          <a:ext cx="1476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14</xdr:row>
      <xdr:rowOff>38100</xdr:rowOff>
    </xdr:from>
    <xdr:to>
      <xdr:col>11</xdr:col>
      <xdr:colOff>904875</xdr:colOff>
      <xdr:row>18</xdr:row>
      <xdr:rowOff>238125</xdr:rowOff>
    </xdr:to>
    <xdr:pic>
      <xdr:nvPicPr>
        <xdr:cNvPr id="5" name="รูปภาพ 2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4162425"/>
          <a:ext cx="78581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171450</xdr:colOff>
      <xdr:row>8</xdr:row>
      <xdr:rowOff>123825</xdr:rowOff>
    </xdr:to>
    <xdr:pic>
      <xdr:nvPicPr>
        <xdr:cNvPr id="6" name="รูปภาพ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1085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QJTD7USKMSOX3TX\Desktop\&#3650;&#3588;&#3619;&#3591;&#3585;&#3634;&#3619;&#3592;&#3656;&#3634;&#3618;&#3586;&#3634;&#3604;&#3648;&#3591;&#3636;&#3609;&#3631;%20&#3626;&#3632;&#3626;&#3617;%20&#3611;&#3637;%20&#3614;.&#3624;%202561\&#3592;&#3656;&#3634;&#3618;&#3586;&#3634;&#3604;&#3648;&#3591;&#3636;&#3609;&#3626;&#3632;&#3626;&#3617;%20&#3611;&#3637;&#3591;&#3610;&#3611;&#3619;&#3632;&#3617;&#3634;&#3603;%202561%20(&#3593;&#3610;&#3633;&#3610;&#3607;&#3637;&#3656;%201)\&#3591;&#3634;&#3609;&#3619;&#3632;&#3610;&#3634;&#3618;&#3609;&#3657;&#3635;\&#3585;&#3656;&#3629;&#3626;&#3619;&#3657;&#3634;&#3591;&#3619;&#3634;&#3591;&#3619;&#3632;&#3610;&#3634;&#3618;&#3609;&#3657;&#3635;%20&#3626;&#3634;&#3618;&#3607;&#3634;&#3591;&#3650;&#3588;&#3657;&#3591;&#3610;&#3657;&#3634;&#3609;&#3605;&#3634;&#3611;&#3640;&#3659;&#3618;%20&#3606;&#3638;&#3591;%20(&#3585;&#3619;&#3619;&#3617;&#3585;&#3634;&#3619;&#3631;%20&#3585;&#3635;&#3627;&#3609;&#360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ปร.5 ต่อ เมตร "/>
      <sheetName val="ปร.4 ต่อ เมตร "/>
      <sheetName val="ปร.5 เทศบาล"/>
      <sheetName val="ปร.4 เทศบาล"/>
      <sheetName val="เสนอราคา"/>
      <sheetName val="ราคาน้ำมัน"/>
      <sheetName val="ราคาวัสดุ"/>
      <sheetName val="Factor F"/>
    </sheetNames>
    <sheetDataSet>
      <sheetData sheetId="0" refreshError="1"/>
      <sheetData sheetId="1" refreshError="1"/>
      <sheetData sheetId="2">
        <row r="18">
          <cell r="G18">
            <v>19.38</v>
          </cell>
        </row>
        <row r="19">
          <cell r="G19">
            <v>32.71</v>
          </cell>
        </row>
      </sheetData>
      <sheetData sheetId="3" refreshError="1"/>
      <sheetData sheetId="4" refreshError="1"/>
      <sheetData sheetId="5" refreshError="1"/>
      <sheetData sheetId="6">
        <row r="20">
          <cell r="K20">
            <v>29.06</v>
          </cell>
        </row>
      </sheetData>
      <sheetData sheetId="7">
        <row r="11">
          <cell r="E11">
            <v>1810.75</v>
          </cell>
        </row>
        <row r="12">
          <cell r="E12">
            <v>1859.81</v>
          </cell>
        </row>
        <row r="13">
          <cell r="E13">
            <v>1908.88</v>
          </cell>
        </row>
        <row r="14">
          <cell r="E14">
            <v>1957.95</v>
          </cell>
        </row>
        <row r="15">
          <cell r="E15">
            <v>2007.01</v>
          </cell>
        </row>
        <row r="230">
          <cell r="E230">
            <v>406.54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expr.moc.go.th/PRICE_PRESENT/Table_month_regionCsi.asp?Province_code=30&amp;list_year=2554&amp;list_month=12&amp;unit_code1=unit_code_E&amp;table_name=csi_price_en_avg&amp;unit_code1=unit_code_E&amp;nowp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Q10" sqref="Q10"/>
    </sheetView>
  </sheetViews>
  <sheetFormatPr defaultRowHeight="23.25" x14ac:dyDescent="0.5"/>
  <cols>
    <col min="1" max="1" width="7.85546875" customWidth="1"/>
    <col min="2" max="2" width="42.5703125" customWidth="1"/>
    <col min="3" max="3" width="14.85546875" customWidth="1"/>
    <col min="4" max="4" width="11.7109375" customWidth="1"/>
    <col min="5" max="5" width="13.85546875" customWidth="1"/>
    <col min="6" max="6" width="26" customWidth="1"/>
    <col min="10" max="10" width="9.28515625" bestFit="1" customWidth="1"/>
    <col min="13" max="13" width="9.140625" customWidth="1"/>
    <col min="14" max="14" width="6.5703125" customWidth="1"/>
    <col min="18" max="18" width="6" customWidth="1"/>
  </cols>
  <sheetData>
    <row r="1" spans="1:22" x14ac:dyDescent="0.5">
      <c r="A1" s="1"/>
      <c r="B1" s="1"/>
      <c r="C1" s="1"/>
      <c r="D1" s="1"/>
      <c r="E1" s="1"/>
      <c r="F1" s="2" t="s">
        <v>0</v>
      </c>
    </row>
    <row r="2" spans="1:22" ht="26.25" x14ac:dyDescent="0.55000000000000004">
      <c r="A2" s="133" t="s">
        <v>1</v>
      </c>
      <c r="B2" s="133"/>
      <c r="C2" s="133"/>
      <c r="D2" s="133"/>
      <c r="E2" s="133"/>
      <c r="F2" s="133"/>
    </row>
    <row r="3" spans="1:22" x14ac:dyDescent="0.5">
      <c r="A3" s="3" t="s">
        <v>2</v>
      </c>
      <c r="B3" s="4" t="s">
        <v>3</v>
      </c>
      <c r="C3" s="4"/>
      <c r="D3" s="4"/>
      <c r="E3" s="4"/>
      <c r="F3" s="4"/>
    </row>
    <row r="4" spans="1:22" ht="29.25" x14ac:dyDescent="0.5">
      <c r="A4" s="4" t="s">
        <v>4</v>
      </c>
      <c r="B4" s="4"/>
      <c r="C4" s="4"/>
      <c r="D4" s="4"/>
      <c r="E4" s="4"/>
      <c r="F4" s="4"/>
      <c r="I4" s="262" t="s">
        <v>809</v>
      </c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</row>
    <row r="5" spans="1:22" x14ac:dyDescent="0.5">
      <c r="A5" s="3" t="s">
        <v>5</v>
      </c>
      <c r="B5" s="4"/>
      <c r="C5" s="4"/>
      <c r="D5" s="4"/>
      <c r="E5" s="4"/>
      <c r="F5" s="4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22" x14ac:dyDescent="0.5">
      <c r="A6" s="3" t="s">
        <v>6</v>
      </c>
      <c r="B6" s="4"/>
      <c r="C6" s="4"/>
      <c r="D6" s="4"/>
      <c r="E6" s="5" t="s">
        <v>7</v>
      </c>
      <c r="F6" s="6" t="s">
        <v>8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</row>
    <row r="7" spans="1:22" ht="24" thickBot="1" x14ac:dyDescent="0.55000000000000004">
      <c r="A7" s="4" t="s">
        <v>9</v>
      </c>
      <c r="B7" s="4"/>
      <c r="C7" s="4"/>
      <c r="D7" s="4"/>
      <c r="E7" s="5" t="s">
        <v>10</v>
      </c>
      <c r="F7" s="7">
        <v>241579</v>
      </c>
      <c r="I7" s="263" t="s">
        <v>810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1:22" ht="43.5" thickTop="1" thickBot="1" x14ac:dyDescent="0.55000000000000004">
      <c r="A8" s="8" t="s">
        <v>11</v>
      </c>
      <c r="B8" s="9" t="s">
        <v>12</v>
      </c>
      <c r="C8" s="10" t="s">
        <v>13</v>
      </c>
      <c r="D8" s="11" t="s">
        <v>14</v>
      </c>
      <c r="E8" s="10" t="s">
        <v>15</v>
      </c>
      <c r="F8" s="8" t="s">
        <v>16</v>
      </c>
      <c r="H8" s="40"/>
      <c r="I8" s="263"/>
      <c r="V8" s="93"/>
    </row>
    <row r="9" spans="1:22" ht="24" thickTop="1" x14ac:dyDescent="0.5">
      <c r="A9" s="12">
        <v>1</v>
      </c>
      <c r="B9" s="1" t="s">
        <v>17</v>
      </c>
      <c r="C9" s="13"/>
      <c r="D9" s="14"/>
      <c r="E9" s="13"/>
      <c r="F9" s="13"/>
      <c r="I9" s="264" t="s">
        <v>811</v>
      </c>
      <c r="J9" s="263" t="s">
        <v>812</v>
      </c>
      <c r="N9" s="265" t="s">
        <v>813</v>
      </c>
      <c r="O9" s="266" t="s">
        <v>67</v>
      </c>
      <c r="P9" s="267"/>
      <c r="Q9" s="263" t="s">
        <v>36</v>
      </c>
      <c r="R9" s="265"/>
      <c r="S9" s="93"/>
      <c r="T9" s="93"/>
      <c r="U9" s="93"/>
      <c r="V9" s="268"/>
    </row>
    <row r="10" spans="1:22" x14ac:dyDescent="0.5">
      <c r="A10" s="12"/>
      <c r="B10" s="1" t="s">
        <v>18</v>
      </c>
      <c r="C10" s="15">
        <v>561343</v>
      </c>
      <c r="D10" s="16">
        <f>Q26</f>
        <v>1.3074000000000001</v>
      </c>
      <c r="E10" s="13">
        <f>C10*D10</f>
        <v>733899.83820000011</v>
      </c>
      <c r="F10" s="17" t="s">
        <v>19</v>
      </c>
      <c r="I10" s="264" t="s">
        <v>811</v>
      </c>
      <c r="J10" s="93"/>
      <c r="K10" s="269" t="s">
        <v>814</v>
      </c>
      <c r="L10" s="270" t="s">
        <v>813</v>
      </c>
      <c r="M10" s="271" t="s">
        <v>844</v>
      </c>
      <c r="N10" s="271" t="s">
        <v>815</v>
      </c>
      <c r="O10" s="271" t="s">
        <v>816</v>
      </c>
      <c r="P10" s="272" t="s">
        <v>817</v>
      </c>
      <c r="Q10" s="271" t="s">
        <v>818</v>
      </c>
      <c r="R10" s="271" t="s">
        <v>815</v>
      </c>
      <c r="S10" s="271" t="s">
        <v>819</v>
      </c>
      <c r="T10" s="93"/>
      <c r="U10" s="93"/>
      <c r="V10" s="273"/>
    </row>
    <row r="11" spans="1:22" x14ac:dyDescent="0.5">
      <c r="A11" s="12"/>
      <c r="B11" s="1" t="s">
        <v>20</v>
      </c>
      <c r="C11" s="13"/>
      <c r="D11" s="16"/>
      <c r="E11" s="13"/>
      <c r="F11" s="17" t="s">
        <v>21</v>
      </c>
      <c r="I11" s="264"/>
      <c r="J11" s="274"/>
      <c r="K11" s="275"/>
      <c r="L11" s="275"/>
      <c r="M11" s="276"/>
      <c r="N11" s="273"/>
      <c r="O11" s="277" t="s">
        <v>820</v>
      </c>
      <c r="P11" s="278" t="s">
        <v>815</v>
      </c>
      <c r="Q11" s="279" t="s">
        <v>821</v>
      </c>
      <c r="R11" s="93"/>
      <c r="S11" s="273"/>
      <c r="T11" s="93"/>
      <c r="U11" s="277"/>
      <c r="V11" s="93"/>
    </row>
    <row r="12" spans="1:22" x14ac:dyDescent="0.5">
      <c r="A12" s="12"/>
      <c r="B12" s="1" t="s">
        <v>22</v>
      </c>
      <c r="C12" s="13"/>
      <c r="D12" s="16"/>
      <c r="E12" s="13"/>
      <c r="F12" s="17" t="s">
        <v>23</v>
      </c>
      <c r="I12" s="264" t="s">
        <v>822</v>
      </c>
      <c r="J12" s="263" t="s">
        <v>823</v>
      </c>
      <c r="N12" s="265" t="s">
        <v>813</v>
      </c>
      <c r="O12" s="280">
        <f>C10</f>
        <v>561343</v>
      </c>
      <c r="P12" s="281"/>
      <c r="Q12" s="270" t="s">
        <v>36</v>
      </c>
      <c r="R12" s="93"/>
      <c r="S12" s="93"/>
      <c r="T12" s="93"/>
      <c r="U12" s="264"/>
      <c r="V12" s="93"/>
    </row>
    <row r="13" spans="1:22" x14ac:dyDescent="0.5">
      <c r="A13" s="12"/>
      <c r="B13" s="1" t="s">
        <v>24</v>
      </c>
      <c r="C13" s="13"/>
      <c r="D13" s="16"/>
      <c r="E13" s="13"/>
      <c r="F13" s="18"/>
      <c r="N13" s="265"/>
      <c r="Q13" s="282"/>
      <c r="R13" s="93"/>
      <c r="V13" s="93"/>
    </row>
    <row r="14" spans="1:22" x14ac:dyDescent="0.5">
      <c r="A14" s="12"/>
      <c r="B14" s="1"/>
      <c r="C14" s="13"/>
      <c r="D14" s="16"/>
      <c r="E14" s="13"/>
      <c r="F14" s="18"/>
      <c r="J14" s="278" t="s">
        <v>824</v>
      </c>
      <c r="K14" s="278"/>
      <c r="L14" s="278"/>
      <c r="M14" s="278"/>
      <c r="N14" s="278" t="s">
        <v>813</v>
      </c>
      <c r="O14" s="283">
        <f>O12</f>
        <v>561343</v>
      </c>
      <c r="P14" s="281"/>
      <c r="Q14" s="278" t="s">
        <v>36</v>
      </c>
      <c r="R14" s="93"/>
      <c r="S14" s="93"/>
      <c r="T14" s="93"/>
      <c r="U14" s="273"/>
      <c r="V14" s="93"/>
    </row>
    <row r="15" spans="1:22" x14ac:dyDescent="0.5">
      <c r="A15" s="12">
        <v>2</v>
      </c>
      <c r="B15" s="1" t="s">
        <v>25</v>
      </c>
      <c r="C15" s="13">
        <v>3000.04</v>
      </c>
      <c r="D15" s="16"/>
      <c r="E15" s="13">
        <f>ROUND(C15,0)</f>
        <v>3000</v>
      </c>
      <c r="F15" s="18"/>
      <c r="I15" s="273" t="s">
        <v>26</v>
      </c>
      <c r="J15" s="263" t="s">
        <v>825</v>
      </c>
      <c r="L15" s="284">
        <v>0</v>
      </c>
      <c r="M15" s="285"/>
      <c r="O15" s="93"/>
      <c r="P15" s="263" t="s">
        <v>826</v>
      </c>
      <c r="S15" s="285">
        <v>0.06</v>
      </c>
      <c r="T15" s="263" t="s">
        <v>827</v>
      </c>
      <c r="V15" s="93"/>
    </row>
    <row r="16" spans="1:22" x14ac:dyDescent="0.5">
      <c r="A16" s="12"/>
      <c r="B16" s="1"/>
      <c r="C16" s="13"/>
      <c r="D16" s="16"/>
      <c r="E16" s="13"/>
      <c r="F16" s="19"/>
      <c r="J16" s="263" t="s">
        <v>828</v>
      </c>
      <c r="L16" s="284">
        <v>0</v>
      </c>
      <c r="M16" s="285"/>
      <c r="O16" s="93"/>
      <c r="P16" s="263" t="s">
        <v>829</v>
      </c>
      <c r="S16" s="285">
        <v>7.0000000000000007E-2</v>
      </c>
      <c r="T16" s="263" t="s">
        <v>827</v>
      </c>
      <c r="V16" s="93"/>
    </row>
    <row r="17" spans="1:22" x14ac:dyDescent="0.5">
      <c r="A17" s="20"/>
      <c r="B17" s="21" t="s">
        <v>26</v>
      </c>
      <c r="C17" s="13"/>
      <c r="D17" s="16"/>
      <c r="E17" s="13"/>
      <c r="F17" s="19" t="s">
        <v>27</v>
      </c>
      <c r="I17" s="273" t="s">
        <v>830</v>
      </c>
      <c r="J17" s="263" t="s">
        <v>831</v>
      </c>
      <c r="O17" s="265" t="s">
        <v>813</v>
      </c>
      <c r="P17" s="265" t="s">
        <v>67</v>
      </c>
      <c r="R17" s="265" t="s">
        <v>813</v>
      </c>
      <c r="S17" s="283">
        <f>O14</f>
        <v>561343</v>
      </c>
      <c r="T17" s="286"/>
      <c r="U17" s="265" t="s">
        <v>36</v>
      </c>
      <c r="V17" s="287"/>
    </row>
    <row r="18" spans="1:22" x14ac:dyDescent="0.5">
      <c r="A18" s="20"/>
      <c r="B18" s="22" t="s">
        <v>28</v>
      </c>
      <c r="C18" s="13"/>
      <c r="D18" s="16"/>
      <c r="E18" s="13"/>
      <c r="F18" s="13"/>
      <c r="J18" s="263" t="s">
        <v>832</v>
      </c>
      <c r="O18" s="265" t="s">
        <v>813</v>
      </c>
      <c r="P18" s="265" t="s">
        <v>833</v>
      </c>
      <c r="R18" s="265" t="s">
        <v>813</v>
      </c>
      <c r="S18" s="280">
        <v>0</v>
      </c>
      <c r="T18" s="286"/>
      <c r="U18" s="265" t="s">
        <v>36</v>
      </c>
      <c r="V18" s="288"/>
    </row>
    <row r="19" spans="1:22" x14ac:dyDescent="0.5">
      <c r="A19" s="20"/>
      <c r="B19" s="22" t="s">
        <v>29</v>
      </c>
      <c r="C19" s="13"/>
      <c r="D19" s="16"/>
      <c r="E19" s="13"/>
      <c r="F19" s="13"/>
      <c r="J19" s="263" t="s">
        <v>834</v>
      </c>
      <c r="O19" s="265" t="s">
        <v>813</v>
      </c>
      <c r="P19" s="265" t="s">
        <v>835</v>
      </c>
      <c r="R19" s="265" t="s">
        <v>813</v>
      </c>
      <c r="S19" s="280">
        <v>500000</v>
      </c>
      <c r="T19" s="286"/>
      <c r="U19" s="265" t="s">
        <v>36</v>
      </c>
      <c r="V19" s="288"/>
    </row>
    <row r="20" spans="1:22" x14ac:dyDescent="0.5">
      <c r="A20" s="20"/>
      <c r="B20" s="22" t="s">
        <v>30</v>
      </c>
      <c r="C20" s="23" t="s">
        <v>31</v>
      </c>
      <c r="D20" s="16"/>
      <c r="E20" s="13"/>
      <c r="F20" s="13"/>
      <c r="J20" s="263" t="s">
        <v>836</v>
      </c>
      <c r="O20" s="265" t="s">
        <v>813</v>
      </c>
      <c r="P20" s="265" t="s">
        <v>837</v>
      </c>
      <c r="R20" s="265" t="s">
        <v>813</v>
      </c>
      <c r="S20" s="289">
        <v>1.3073999999999999</v>
      </c>
      <c r="T20" s="286"/>
      <c r="U20" s="93"/>
      <c r="V20" s="290"/>
    </row>
    <row r="21" spans="1:22" x14ac:dyDescent="0.5">
      <c r="A21" s="24" t="s">
        <v>32</v>
      </c>
      <c r="B21" s="25" t="s">
        <v>33</v>
      </c>
      <c r="C21" s="26"/>
      <c r="D21" s="27"/>
      <c r="E21" s="26">
        <f>SUM(E10:E15)</f>
        <v>736899.83820000011</v>
      </c>
      <c r="F21" s="26"/>
      <c r="J21" s="263" t="s">
        <v>838</v>
      </c>
      <c r="O21" s="265" t="s">
        <v>813</v>
      </c>
      <c r="P21" s="265" t="s">
        <v>839</v>
      </c>
      <c r="R21" s="265" t="s">
        <v>813</v>
      </c>
      <c r="S21" s="289">
        <v>1.3073999999999999</v>
      </c>
      <c r="T21" s="286"/>
      <c r="U21" s="93"/>
      <c r="V21" s="290"/>
    </row>
    <row r="22" spans="1:22" x14ac:dyDescent="0.5">
      <c r="A22" s="28"/>
      <c r="B22" s="29" t="s">
        <v>34</v>
      </c>
      <c r="C22" s="30"/>
      <c r="D22" s="31"/>
      <c r="E22" s="32">
        <f>IF(E21&lt;10000000,ROUNDDOWN(E21,-3),ROUNDDOWN(E21,-4))-5000</f>
        <v>731000</v>
      </c>
      <c r="F22" s="26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 t="s">
        <v>840</v>
      </c>
      <c r="T22" s="93"/>
      <c r="U22" s="93"/>
      <c r="V22" s="93"/>
    </row>
    <row r="23" spans="1:22" x14ac:dyDescent="0.5">
      <c r="A23" s="33"/>
      <c r="B23" s="34" t="s">
        <v>35</v>
      </c>
      <c r="C23" s="35">
        <f>TRUNC(E10/136)</f>
        <v>5396</v>
      </c>
      <c r="D23" s="36" t="s">
        <v>36</v>
      </c>
      <c r="E23" s="37" t="str">
        <f>"("&amp;BAHTTEXT(E22)&amp;")"</f>
        <v>(เจ็ดแสนสามหมื่นหนึ่งพันบาทถ้วน)</v>
      </c>
      <c r="F23" s="38"/>
      <c r="I23" s="291"/>
      <c r="J23" s="291" t="s">
        <v>841</v>
      </c>
      <c r="K23" s="292" t="s">
        <v>814</v>
      </c>
      <c r="L23" s="293" t="s">
        <v>813</v>
      </c>
      <c r="M23" s="294" t="str">
        <f>S20&amp;"-"</f>
        <v>1.3074-</v>
      </c>
      <c r="N23" s="271"/>
      <c r="O23" s="295" t="str">
        <f>"("&amp;S20&amp;"-"&amp;S21&amp;")"</f>
        <v>(1.3074-1.3074)</v>
      </c>
      <c r="P23" s="296"/>
      <c r="Q23" s="296"/>
      <c r="R23" s="271" t="s">
        <v>842</v>
      </c>
      <c r="S23" s="297" t="str">
        <f>"("&amp;TEXT(S17,"#,##0.00")&amp;"-"&amp;TEXT(S18,"#,##0.00")&amp;")"</f>
        <v>(561,343.00-0.00)</v>
      </c>
      <c r="T23" s="297"/>
      <c r="U23" s="297"/>
      <c r="V23" s="298"/>
    </row>
    <row r="24" spans="1:22" x14ac:dyDescent="0.5">
      <c r="A24" s="1"/>
      <c r="B24" s="1"/>
      <c r="C24" s="21"/>
      <c r="D24" s="21"/>
      <c r="E24" s="21"/>
      <c r="F24" s="1"/>
      <c r="I24" s="291"/>
      <c r="J24" s="291"/>
      <c r="K24" s="292"/>
      <c r="L24" s="293"/>
      <c r="M24" s="294"/>
      <c r="N24" s="273"/>
      <c r="O24" s="299" t="str">
        <f>"("&amp;TEXT(S19,"#,##0.00")&amp;"-"&amp;TEXT(S18,"#,##0.00")&amp;")"</f>
        <v>(500,000.00-0.00)</v>
      </c>
      <c r="P24" s="299"/>
      <c r="Q24" s="299"/>
      <c r="R24" s="299"/>
      <c r="S24" s="299"/>
      <c r="T24" s="299"/>
      <c r="U24" s="299"/>
      <c r="V24" s="273"/>
    </row>
    <row r="25" spans="1:22" ht="24" thickBot="1" x14ac:dyDescent="0.55000000000000004">
      <c r="A25" s="4" t="s">
        <v>37</v>
      </c>
      <c r="B25" s="4"/>
      <c r="C25" s="4" t="s">
        <v>38</v>
      </c>
      <c r="D25" s="4"/>
      <c r="E25" s="4"/>
      <c r="F25" s="1"/>
      <c r="K25" s="300"/>
    </row>
    <row r="26" spans="1:22" ht="24" thickBot="1" x14ac:dyDescent="0.55000000000000004">
      <c r="A26" s="4" t="s">
        <v>39</v>
      </c>
      <c r="B26" s="4"/>
      <c r="C26" s="4" t="s">
        <v>40</v>
      </c>
      <c r="D26" s="4"/>
      <c r="E26" s="4"/>
      <c r="F26" s="1"/>
      <c r="J26" s="273" t="s">
        <v>843</v>
      </c>
      <c r="K26" s="301" t="s">
        <v>813</v>
      </c>
      <c r="L26" s="302" t="str">
        <f>M23</f>
        <v>1.3074-</v>
      </c>
      <c r="M26" s="303">
        <f>(((S20-S21)*(S17-S18))/(S19-S18))</f>
        <v>0</v>
      </c>
      <c r="N26" s="303"/>
      <c r="O26" s="303"/>
      <c r="P26" s="304"/>
      <c r="Q26" s="305">
        <f>FLOOR(V26,0.0001)</f>
        <v>1.3074000000000001</v>
      </c>
      <c r="R26" s="306"/>
      <c r="S26" s="306"/>
      <c r="T26" s="307"/>
      <c r="U26" s="93"/>
      <c r="V26" s="308">
        <f>S20-M26</f>
        <v>1.3073999999999999</v>
      </c>
    </row>
    <row r="27" spans="1:22" x14ac:dyDescent="0.5">
      <c r="A27" s="1"/>
      <c r="B27" s="1"/>
      <c r="C27" s="1"/>
      <c r="D27" s="1"/>
      <c r="E27" s="1"/>
      <c r="F27" s="1"/>
    </row>
    <row r="28" spans="1:22" x14ac:dyDescent="0.5">
      <c r="A28" s="134" t="s">
        <v>41</v>
      </c>
      <c r="B28" s="134"/>
      <c r="C28" s="134"/>
      <c r="D28" s="134"/>
      <c r="E28" s="134"/>
      <c r="F28" s="134"/>
    </row>
    <row r="29" spans="1:22" x14ac:dyDescent="0.5">
      <c r="A29" s="4" t="s">
        <v>42</v>
      </c>
      <c r="B29" s="4"/>
      <c r="C29" s="4"/>
      <c r="D29" s="4"/>
      <c r="E29" s="4"/>
      <c r="F29" s="4"/>
    </row>
    <row r="30" spans="1:22" x14ac:dyDescent="0.5">
      <c r="A30" s="134" t="s">
        <v>43</v>
      </c>
      <c r="B30" s="134"/>
      <c r="C30" s="134"/>
      <c r="D30" s="134"/>
      <c r="E30" s="134"/>
      <c r="F30" s="134"/>
    </row>
    <row r="31" spans="1:22" x14ac:dyDescent="0.5">
      <c r="A31" s="22"/>
      <c r="B31" s="22"/>
      <c r="C31" s="22"/>
      <c r="D31" s="22"/>
      <c r="E31" s="22"/>
      <c r="F31" s="22"/>
    </row>
    <row r="32" spans="1:22" x14ac:dyDescent="0.5">
      <c r="A32" s="132" t="s">
        <v>44</v>
      </c>
      <c r="B32" s="132"/>
      <c r="C32" s="132"/>
      <c r="D32" s="132"/>
      <c r="E32" s="132"/>
      <c r="F32" s="132"/>
    </row>
    <row r="33" spans="1:6" x14ac:dyDescent="0.5">
      <c r="A33" s="132" t="s">
        <v>152</v>
      </c>
      <c r="B33" s="132"/>
      <c r="C33" s="132"/>
      <c r="D33" s="132"/>
      <c r="E33" s="132"/>
      <c r="F33" s="132"/>
    </row>
    <row r="34" spans="1:6" x14ac:dyDescent="0.5">
      <c r="A34" s="132" t="s">
        <v>153</v>
      </c>
      <c r="B34" s="132"/>
      <c r="C34" s="132"/>
      <c r="D34" s="132"/>
      <c r="E34" s="132"/>
      <c r="F34" s="132"/>
    </row>
    <row r="35" spans="1:6" x14ac:dyDescent="0.5">
      <c r="A35" s="39"/>
      <c r="B35" s="39"/>
      <c r="C35" s="39"/>
      <c r="D35" s="39"/>
      <c r="E35" s="39"/>
      <c r="F35" s="39"/>
    </row>
    <row r="36" spans="1:6" x14ac:dyDescent="0.5">
      <c r="A36" s="4" t="s">
        <v>45</v>
      </c>
      <c r="B36" s="4"/>
      <c r="C36" s="4"/>
      <c r="D36" s="4" t="s">
        <v>46</v>
      </c>
      <c r="E36" s="4"/>
      <c r="F36" s="4"/>
    </row>
    <row r="37" spans="1:6" x14ac:dyDescent="0.5">
      <c r="A37" s="4"/>
      <c r="B37" s="4" t="s">
        <v>47</v>
      </c>
      <c r="C37" s="4"/>
      <c r="D37" s="4" t="s">
        <v>48</v>
      </c>
      <c r="E37" s="4"/>
      <c r="F37" s="4"/>
    </row>
    <row r="38" spans="1:6" x14ac:dyDescent="0.5">
      <c r="A38" s="4"/>
      <c r="B38" s="4" t="s">
        <v>49</v>
      </c>
      <c r="C38" s="4"/>
      <c r="D38" s="4" t="s">
        <v>50</v>
      </c>
      <c r="E38" s="4"/>
      <c r="F38" s="4"/>
    </row>
  </sheetData>
  <mergeCells count="25">
    <mergeCell ref="M26:O26"/>
    <mergeCell ref="Q26:T26"/>
    <mergeCell ref="S18:T18"/>
    <mergeCell ref="S19:T19"/>
    <mergeCell ref="S20:T20"/>
    <mergeCell ref="S21:T21"/>
    <mergeCell ref="I23:I24"/>
    <mergeCell ref="J23:J24"/>
    <mergeCell ref="K23:K24"/>
    <mergeCell ref="L23:L24"/>
    <mergeCell ref="M23:M24"/>
    <mergeCell ref="O23:Q23"/>
    <mergeCell ref="S23:U23"/>
    <mergeCell ref="O24:U24"/>
    <mergeCell ref="I4:V4"/>
    <mergeCell ref="O9:P9"/>
    <mergeCell ref="O12:P12"/>
    <mergeCell ref="O14:P14"/>
    <mergeCell ref="S17:T17"/>
    <mergeCell ref="A33:F33"/>
    <mergeCell ref="A34:F34"/>
    <mergeCell ref="A2:F2"/>
    <mergeCell ref="A28:F28"/>
    <mergeCell ref="A30:F30"/>
    <mergeCell ref="A32:F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0"/>
  <sheetViews>
    <sheetView workbookViewId="0">
      <selection activeCell="L9" sqref="L9"/>
    </sheetView>
  </sheetViews>
  <sheetFormatPr defaultRowHeight="23.25" x14ac:dyDescent="0.5"/>
  <cols>
    <col min="1" max="1" width="8.140625" customWidth="1"/>
    <col min="2" max="2" width="36.28515625" customWidth="1"/>
    <col min="3" max="3" width="9.7109375" customWidth="1"/>
    <col min="4" max="4" width="5.42578125" customWidth="1"/>
    <col min="5" max="5" width="10" customWidth="1"/>
    <col min="6" max="6" width="10.7109375" customWidth="1"/>
    <col min="7" max="7" width="11.42578125" customWidth="1"/>
    <col min="8" max="8" width="10.7109375" customWidth="1"/>
    <col min="9" max="9" width="11.42578125" customWidth="1"/>
    <col min="10" max="10" width="13.7109375" style="152" customWidth="1"/>
    <col min="11" max="11" width="8.85546875" style="152" customWidth="1"/>
    <col min="12" max="12" width="10" style="152" customWidth="1"/>
    <col min="13" max="14" width="9.140625" style="152"/>
    <col min="15" max="15" width="17.7109375" style="152" customWidth="1"/>
    <col min="16" max="26" width="9.140625" style="152"/>
  </cols>
  <sheetData>
    <row r="1" spans="1:26" ht="26.25" x14ac:dyDescent="0.55000000000000004">
      <c r="A1" s="143" t="s">
        <v>51</v>
      </c>
      <c r="B1" s="143"/>
      <c r="C1" s="143"/>
      <c r="D1" s="143"/>
      <c r="E1" s="143"/>
      <c r="F1" s="143"/>
      <c r="G1" s="143"/>
      <c r="H1" s="143"/>
      <c r="I1" s="143"/>
      <c r="J1" s="150"/>
      <c r="K1" s="150"/>
      <c r="L1" s="150"/>
      <c r="M1" s="150"/>
      <c r="N1" s="151"/>
      <c r="O1" s="151"/>
      <c r="P1" s="151"/>
      <c r="Q1" s="151"/>
      <c r="R1" s="151"/>
      <c r="S1" s="151"/>
      <c r="T1" s="151"/>
      <c r="U1" s="151"/>
    </row>
    <row r="2" spans="1:26" x14ac:dyDescent="0.5">
      <c r="A2" s="41" t="s">
        <v>52</v>
      </c>
      <c r="B2" s="42" t="s">
        <v>53</v>
      </c>
      <c r="C2" s="42"/>
      <c r="D2" s="42"/>
      <c r="E2" s="42"/>
      <c r="F2" s="42"/>
      <c r="G2" s="42"/>
      <c r="H2" s="43" t="s">
        <v>54</v>
      </c>
      <c r="I2" s="44" t="s">
        <v>55</v>
      </c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x14ac:dyDescent="0.5">
      <c r="A3" s="41" t="s">
        <v>56</v>
      </c>
      <c r="B3" s="42"/>
      <c r="C3" s="42"/>
      <c r="D3" s="42"/>
      <c r="E3" s="42"/>
      <c r="F3" s="42"/>
      <c r="G3" s="42"/>
      <c r="H3" s="42" t="s">
        <v>57</v>
      </c>
      <c r="I3" s="43" t="s">
        <v>8</v>
      </c>
      <c r="J3" s="151"/>
      <c r="K3" s="151" t="s">
        <v>154</v>
      </c>
      <c r="L3" s="151"/>
      <c r="M3" s="153">
        <v>290</v>
      </c>
      <c r="N3" s="151" t="s">
        <v>155</v>
      </c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x14ac:dyDescent="0.5">
      <c r="A4" s="41" t="s">
        <v>58</v>
      </c>
      <c r="B4" s="42"/>
      <c r="C4" s="42"/>
      <c r="D4" s="42"/>
      <c r="E4" s="42"/>
      <c r="F4" s="42"/>
      <c r="G4" s="42" t="s">
        <v>59</v>
      </c>
      <c r="H4" s="144">
        <v>241579</v>
      </c>
      <c r="I4" s="145"/>
      <c r="J4" s="151"/>
      <c r="K4" s="151" t="s">
        <v>154</v>
      </c>
      <c r="L4" s="151"/>
      <c r="M4" s="154">
        <v>290</v>
      </c>
      <c r="N4" s="151" t="s">
        <v>156</v>
      </c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6" ht="23.25" customHeight="1" x14ac:dyDescent="0.5">
      <c r="A5" s="147" t="s">
        <v>11</v>
      </c>
      <c r="B5" s="147" t="s">
        <v>12</v>
      </c>
      <c r="C5" s="147" t="s">
        <v>60</v>
      </c>
      <c r="D5" s="147" t="s">
        <v>61</v>
      </c>
      <c r="E5" s="148" t="s">
        <v>62</v>
      </c>
      <c r="F5" s="148"/>
      <c r="G5" s="148" t="s">
        <v>63</v>
      </c>
      <c r="H5" s="148"/>
      <c r="I5" s="137" t="s">
        <v>64</v>
      </c>
      <c r="J5" s="155"/>
      <c r="K5" s="155"/>
      <c r="L5" s="155"/>
      <c r="M5" s="155"/>
      <c r="N5" s="151"/>
      <c r="O5" s="151"/>
      <c r="P5" s="151"/>
      <c r="Q5" s="151"/>
      <c r="R5" s="151"/>
      <c r="S5" s="151"/>
      <c r="T5" s="151"/>
      <c r="U5" s="151"/>
    </row>
    <row r="6" spans="1:26" x14ac:dyDescent="0.5">
      <c r="A6" s="147"/>
      <c r="B6" s="147"/>
      <c r="C6" s="147"/>
      <c r="D6" s="147"/>
      <c r="E6" s="45" t="s">
        <v>65</v>
      </c>
      <c r="F6" s="45" t="s">
        <v>66</v>
      </c>
      <c r="G6" s="45" t="s">
        <v>65</v>
      </c>
      <c r="H6" s="45" t="s">
        <v>66</v>
      </c>
      <c r="I6" s="137"/>
      <c r="J6" s="150"/>
      <c r="K6" s="150"/>
      <c r="L6" s="150"/>
      <c r="M6" s="150"/>
      <c r="N6" s="151"/>
      <c r="O6" s="151"/>
      <c r="P6" s="151"/>
      <c r="Q6" s="151"/>
      <c r="R6" s="151"/>
      <c r="S6" s="151"/>
      <c r="T6" s="151"/>
      <c r="U6" s="151"/>
    </row>
    <row r="7" spans="1:26" x14ac:dyDescent="0.5">
      <c r="A7" s="46" t="s">
        <v>67</v>
      </c>
      <c r="B7" s="47" t="s">
        <v>68</v>
      </c>
      <c r="C7" s="48"/>
      <c r="D7" s="49"/>
      <c r="E7" s="50"/>
      <c r="F7" s="50"/>
      <c r="G7" s="50"/>
      <c r="H7" s="50"/>
      <c r="I7" s="50"/>
      <c r="J7" s="150"/>
      <c r="K7" s="152" t="s">
        <v>157</v>
      </c>
      <c r="L7" s="156">
        <v>30</v>
      </c>
      <c r="M7" s="150" t="s">
        <v>93</v>
      </c>
      <c r="N7" s="151"/>
      <c r="O7" s="157"/>
      <c r="P7" s="151"/>
      <c r="Q7" s="151"/>
      <c r="R7" s="151"/>
      <c r="S7" s="151"/>
      <c r="T7" s="151"/>
      <c r="U7" s="151"/>
    </row>
    <row r="8" spans="1:26" x14ac:dyDescent="0.5">
      <c r="A8" s="51"/>
      <c r="B8" s="47" t="s">
        <v>69</v>
      </c>
      <c r="C8" s="48"/>
      <c r="D8" s="49"/>
      <c r="E8" s="50"/>
      <c r="F8" s="50"/>
      <c r="G8" s="50"/>
      <c r="H8" s="50"/>
      <c r="I8" s="50"/>
      <c r="J8" s="150"/>
      <c r="K8" s="158"/>
      <c r="L8" s="150"/>
      <c r="M8" s="150"/>
      <c r="N8" s="151"/>
      <c r="O8" s="157"/>
      <c r="P8" s="151"/>
      <c r="Q8" s="151"/>
      <c r="R8" s="151"/>
      <c r="S8" s="151"/>
      <c r="T8" s="151"/>
      <c r="U8" s="151"/>
    </row>
    <row r="9" spans="1:26" x14ac:dyDescent="0.5">
      <c r="A9" s="52">
        <v>1</v>
      </c>
      <c r="B9" s="52" t="s">
        <v>70</v>
      </c>
      <c r="C9" s="53"/>
      <c r="D9" s="54"/>
      <c r="E9" s="53"/>
      <c r="F9" s="53"/>
      <c r="G9" s="53"/>
      <c r="H9" s="53"/>
      <c r="I9" s="53"/>
      <c r="J9" s="150"/>
      <c r="L9" s="159"/>
      <c r="M9" s="150"/>
      <c r="N9" s="151"/>
      <c r="O9" s="157"/>
      <c r="P9" s="151"/>
      <c r="Q9" s="151"/>
      <c r="R9" s="151"/>
      <c r="S9" s="151"/>
      <c r="T9" s="151"/>
      <c r="U9" s="151"/>
    </row>
    <row r="10" spans="1:26" x14ac:dyDescent="0.5">
      <c r="A10" s="55"/>
      <c r="B10" s="55" t="s">
        <v>71</v>
      </c>
      <c r="C10" s="53">
        <v>162.4</v>
      </c>
      <c r="D10" s="54" t="s">
        <v>72</v>
      </c>
      <c r="E10" s="53">
        <v>0</v>
      </c>
      <c r="F10" s="53">
        <f>C10*E10</f>
        <v>0</v>
      </c>
      <c r="G10" s="53">
        <v>99</v>
      </c>
      <c r="H10" s="53">
        <f>ROUND(C10*G10,2)</f>
        <v>16077.6</v>
      </c>
      <c r="I10" s="53">
        <f>ROUND((F10+H10),2)</f>
        <v>16077.6</v>
      </c>
      <c r="J10" s="150"/>
      <c r="L10" s="150"/>
      <c r="M10" s="150"/>
      <c r="N10" s="151"/>
      <c r="O10" s="157"/>
      <c r="P10" s="151"/>
      <c r="Q10" s="151"/>
      <c r="R10" s="151"/>
      <c r="S10" s="151"/>
      <c r="T10" s="151"/>
      <c r="U10" s="151"/>
    </row>
    <row r="11" spans="1:26" x14ac:dyDescent="0.5">
      <c r="A11" s="52">
        <v>2</v>
      </c>
      <c r="B11" s="56" t="s">
        <v>73</v>
      </c>
      <c r="C11" s="53"/>
      <c r="D11" s="54"/>
      <c r="E11" s="53"/>
      <c r="F11" s="53"/>
      <c r="G11" s="53"/>
      <c r="H11" s="53"/>
      <c r="I11" s="53"/>
      <c r="K11" s="150"/>
      <c r="M11" s="157" t="s">
        <v>158</v>
      </c>
      <c r="N11" s="151"/>
      <c r="P11" s="151"/>
      <c r="Q11" s="151"/>
      <c r="R11" s="151"/>
      <c r="S11" s="151"/>
      <c r="T11" s="151"/>
      <c r="U11" s="151"/>
    </row>
    <row r="12" spans="1:26" x14ac:dyDescent="0.5">
      <c r="A12" s="57"/>
      <c r="B12" s="58" t="s">
        <v>74</v>
      </c>
      <c r="C12" s="59">
        <v>9.2799999999999994</v>
      </c>
      <c r="D12" s="54" t="s">
        <v>72</v>
      </c>
      <c r="E12" s="60">
        <f>[1]ราคาวัสดุ!E230</f>
        <v>406.54</v>
      </c>
      <c r="F12" s="53">
        <f>ROUND(C12*E12,2)</f>
        <v>3772.69</v>
      </c>
      <c r="G12" s="53">
        <v>99</v>
      </c>
      <c r="H12" s="53">
        <f>ROUND(C12*G12,2)</f>
        <v>918.72</v>
      </c>
      <c r="I12" s="53">
        <f>ROUND((F12+H12),2)</f>
        <v>4691.41</v>
      </c>
      <c r="J12" s="160">
        <f>6*400*0.05</f>
        <v>120</v>
      </c>
      <c r="K12" s="161" t="s">
        <v>159</v>
      </c>
      <c r="L12" s="162">
        <v>0</v>
      </c>
      <c r="O12" s="151"/>
      <c r="P12" s="151"/>
      <c r="Q12" s="151"/>
      <c r="R12" s="151"/>
      <c r="S12" s="151"/>
      <c r="T12" s="151"/>
      <c r="U12" s="151"/>
    </row>
    <row r="13" spans="1:26" x14ac:dyDescent="0.5">
      <c r="A13" s="57"/>
      <c r="B13" s="58" t="s">
        <v>75</v>
      </c>
      <c r="C13" s="53">
        <v>9.2799999999999994</v>
      </c>
      <c r="D13" s="54" t="s">
        <v>72</v>
      </c>
      <c r="E13" s="60">
        <f>[1]ราคาวัสดุ!E11</f>
        <v>1810.75</v>
      </c>
      <c r="F13" s="53">
        <f>ROUND(C13*E13,2)</f>
        <v>16803.759999999998</v>
      </c>
      <c r="G13" s="53">
        <v>306</v>
      </c>
      <c r="H13" s="53">
        <f>ROUND(C13*G13,2)</f>
        <v>2839.68</v>
      </c>
      <c r="I13" s="53">
        <f>ROUND((F13+H13),2)</f>
        <v>19643.439999999999</v>
      </c>
      <c r="J13" s="163" t="s">
        <v>160</v>
      </c>
      <c r="K13" s="161"/>
      <c r="L13" s="162"/>
      <c r="O13" s="151"/>
      <c r="P13" s="151"/>
      <c r="Q13" s="151"/>
      <c r="R13" s="151"/>
      <c r="S13" s="151"/>
      <c r="T13" s="151"/>
      <c r="U13" s="151"/>
    </row>
    <row r="14" spans="1:26" x14ac:dyDescent="0.5">
      <c r="A14" s="57"/>
      <c r="B14" s="58" t="s">
        <v>76</v>
      </c>
      <c r="C14" s="53">
        <v>57.07</v>
      </c>
      <c r="D14" s="54" t="s">
        <v>72</v>
      </c>
      <c r="E14" s="60">
        <f>[1]ราคาวัสดุ!E13</f>
        <v>1908.88</v>
      </c>
      <c r="F14" s="53">
        <f>ROUND(C14*E14,2)</f>
        <v>108939.78</v>
      </c>
      <c r="G14" s="53">
        <v>306</v>
      </c>
      <c r="H14" s="53">
        <f>ROUND(C14*G14,2)</f>
        <v>17463.419999999998</v>
      </c>
      <c r="I14" s="53">
        <f>ROUND((F14+H14),2)</f>
        <v>126403.2</v>
      </c>
      <c r="J14" s="163" t="s">
        <v>160</v>
      </c>
      <c r="K14" s="164"/>
      <c r="L14" s="165"/>
      <c r="O14" s="151"/>
      <c r="P14" s="151"/>
      <c r="Q14" s="151"/>
      <c r="R14" s="151"/>
      <c r="S14" s="151"/>
      <c r="T14" s="151"/>
      <c r="U14" s="151"/>
    </row>
    <row r="15" spans="1:26" x14ac:dyDescent="0.5">
      <c r="A15" s="52">
        <v>3</v>
      </c>
      <c r="B15" s="56" t="s">
        <v>77</v>
      </c>
      <c r="C15" s="53"/>
      <c r="D15" s="61"/>
      <c r="E15" s="53"/>
      <c r="F15" s="53"/>
      <c r="G15" s="53"/>
      <c r="H15" s="53"/>
      <c r="I15" s="53"/>
      <c r="J15" s="163"/>
      <c r="K15" s="164"/>
      <c r="L15" s="165"/>
      <c r="O15" s="151"/>
      <c r="P15" s="151"/>
      <c r="Q15" s="151"/>
      <c r="R15" s="151"/>
      <c r="S15" s="151"/>
      <c r="T15" s="151"/>
      <c r="U15" s="151"/>
    </row>
    <row r="16" spans="1:26" x14ac:dyDescent="0.5">
      <c r="A16" s="52"/>
      <c r="B16" s="58" t="s">
        <v>78</v>
      </c>
      <c r="C16" s="53">
        <v>27.84</v>
      </c>
      <c r="D16" s="54" t="s">
        <v>72</v>
      </c>
      <c r="E16" s="53">
        <f>[1]ราคาวัสดุ!E13</f>
        <v>1908.88</v>
      </c>
      <c r="F16" s="53">
        <f>ROUND(C16*E16,2)</f>
        <v>53143.22</v>
      </c>
      <c r="G16" s="53">
        <f>G14</f>
        <v>306</v>
      </c>
      <c r="H16" s="53">
        <f>ROUND(C16*G16,2)</f>
        <v>8519.0400000000009</v>
      </c>
      <c r="I16" s="53">
        <f>ROUND((F16+H16),2)</f>
        <v>61662.26</v>
      </c>
      <c r="J16" s="163"/>
      <c r="K16" s="164"/>
      <c r="L16" s="166">
        <f>C14+C16</f>
        <v>84.91</v>
      </c>
      <c r="O16" s="151"/>
      <c r="P16" s="151"/>
      <c r="Q16" s="151"/>
      <c r="R16" s="151"/>
      <c r="S16" s="151"/>
      <c r="T16" s="151"/>
      <c r="U16" s="151"/>
    </row>
    <row r="17" spans="1:26" ht="63.75" x14ac:dyDescent="0.5">
      <c r="A17" s="52"/>
      <c r="B17" s="62" t="s">
        <v>79</v>
      </c>
      <c r="C17" s="53">
        <v>36.25</v>
      </c>
      <c r="D17" s="54" t="s">
        <v>80</v>
      </c>
      <c r="E17" s="53">
        <v>75</v>
      </c>
      <c r="F17" s="53">
        <f>ROUND(C17*E17,2)</f>
        <v>2718.75</v>
      </c>
      <c r="G17" s="53">
        <v>0</v>
      </c>
      <c r="H17" s="53">
        <f>ROUND(C17*G17,2)</f>
        <v>0</v>
      </c>
      <c r="I17" s="53">
        <f>ROUND((F17+H17),2)</f>
        <v>2718.75</v>
      </c>
      <c r="J17" s="163">
        <v>6</v>
      </c>
      <c r="K17" s="167">
        <v>450</v>
      </c>
      <c r="L17" s="168" t="s">
        <v>161</v>
      </c>
      <c r="O17" s="169" t="s">
        <v>162</v>
      </c>
      <c r="P17" s="151"/>
      <c r="Q17" s="151"/>
      <c r="R17" s="151"/>
      <c r="S17" s="151"/>
      <c r="T17" s="151"/>
      <c r="U17" s="151"/>
    </row>
    <row r="18" spans="1:26" x14ac:dyDescent="0.5">
      <c r="A18" s="52">
        <v>4</v>
      </c>
      <c r="B18" s="56" t="s">
        <v>81</v>
      </c>
      <c r="C18" s="53"/>
      <c r="D18" s="61"/>
      <c r="E18" s="53"/>
      <c r="F18" s="53"/>
      <c r="G18" s="53"/>
      <c r="H18" s="53"/>
      <c r="I18" s="53"/>
      <c r="L18" s="160" t="s">
        <v>163</v>
      </c>
      <c r="O18" s="151"/>
      <c r="P18" s="151"/>
      <c r="Q18" s="151"/>
      <c r="R18" s="151"/>
      <c r="S18" s="151"/>
      <c r="T18" s="151"/>
      <c r="U18" s="151"/>
    </row>
    <row r="19" spans="1:26" x14ac:dyDescent="0.5">
      <c r="A19" s="57"/>
      <c r="B19" s="63" t="s">
        <v>82</v>
      </c>
      <c r="C19" s="59">
        <v>7058.95</v>
      </c>
      <c r="D19" s="61" t="s">
        <v>83</v>
      </c>
      <c r="E19" s="64">
        <f>'[1]ปร.4 ต่อ เมตร '!G18</f>
        <v>19.38</v>
      </c>
      <c r="F19" s="53">
        <f>ROUND(C19*E19,2)</f>
        <v>136802.45000000001</v>
      </c>
      <c r="G19" s="53">
        <v>4.0999999999999996</v>
      </c>
      <c r="H19" s="53">
        <f>ROUND(C19*G19,2)</f>
        <v>28941.7</v>
      </c>
      <c r="I19" s="59">
        <f>ROUND((F19+H19),2)</f>
        <v>165744.15</v>
      </c>
      <c r="J19" s="170" t="s">
        <v>164</v>
      </c>
      <c r="K19" s="160"/>
      <c r="L19" s="160"/>
      <c r="M19" s="160"/>
      <c r="N19" s="160"/>
      <c r="O19" s="170"/>
      <c r="P19" s="170"/>
      <c r="Q19" s="170"/>
      <c r="R19" s="170"/>
      <c r="S19" s="170"/>
      <c r="T19" s="170"/>
      <c r="U19" s="170"/>
      <c r="V19" s="160"/>
      <c r="W19" s="160"/>
      <c r="X19" s="160"/>
      <c r="Y19" s="160"/>
      <c r="Z19" s="160"/>
    </row>
    <row r="20" spans="1:26" x14ac:dyDescent="0.5">
      <c r="A20" s="57"/>
      <c r="B20" s="63" t="s">
        <v>84</v>
      </c>
      <c r="C20" s="53">
        <v>113.1</v>
      </c>
      <c r="D20" s="61" t="s">
        <v>83</v>
      </c>
      <c r="E20" s="64">
        <f>'[1]ปร.4 ต่อ เมตร '!G19</f>
        <v>32.71</v>
      </c>
      <c r="F20" s="53">
        <f>ROUND(C20*E20,2)</f>
        <v>3699.5</v>
      </c>
      <c r="G20" s="53">
        <v>0</v>
      </c>
      <c r="H20" s="53">
        <f>ROUND(C20*G20,2)</f>
        <v>0</v>
      </c>
      <c r="I20" s="53">
        <f>ROUND((F20+H20),2)</f>
        <v>3699.5</v>
      </c>
      <c r="M20" s="171">
        <v>24628.6</v>
      </c>
      <c r="O20" s="158" t="s">
        <v>165</v>
      </c>
      <c r="P20" s="172">
        <v>2801</v>
      </c>
      <c r="Q20" s="158" t="s">
        <v>36</v>
      </c>
      <c r="R20" s="151"/>
      <c r="S20" s="151"/>
      <c r="T20" s="151"/>
      <c r="U20" s="151"/>
    </row>
    <row r="21" spans="1:26" x14ac:dyDescent="0.5">
      <c r="A21" s="52"/>
      <c r="B21" s="52"/>
      <c r="C21" s="65"/>
      <c r="D21" s="65"/>
      <c r="E21" s="65"/>
      <c r="F21" s="65"/>
      <c r="G21" s="65"/>
      <c r="H21" s="65"/>
      <c r="I21" s="65"/>
      <c r="J21" s="151"/>
      <c r="M21" s="171">
        <v>24063.43</v>
      </c>
      <c r="O21" s="151"/>
      <c r="P21" s="151"/>
      <c r="Q21" s="151"/>
      <c r="R21" s="151"/>
      <c r="S21" s="151"/>
      <c r="T21" s="151"/>
      <c r="U21" s="151"/>
    </row>
    <row r="22" spans="1:26" x14ac:dyDescent="0.5">
      <c r="A22" s="57"/>
      <c r="B22" s="66"/>
      <c r="C22" s="67"/>
      <c r="D22" s="68"/>
      <c r="E22" s="67"/>
      <c r="F22" s="67"/>
      <c r="G22" s="67"/>
      <c r="H22" s="67"/>
      <c r="I22" s="67"/>
      <c r="J22" s="173" t="s">
        <v>166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</row>
    <row r="23" spans="1:26" x14ac:dyDescent="0.5">
      <c r="A23" s="69"/>
      <c r="B23" s="45" t="s">
        <v>85</v>
      </c>
      <c r="C23" s="70"/>
      <c r="D23" s="70"/>
      <c r="E23" s="70"/>
      <c r="F23" s="70"/>
      <c r="G23" s="70"/>
      <c r="H23" s="70"/>
      <c r="I23" s="71">
        <f>SUM(I10:I21)</f>
        <v>400640.31</v>
      </c>
      <c r="J23" s="173" t="s">
        <v>167</v>
      </c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</row>
    <row r="24" spans="1:26" x14ac:dyDescent="0.5">
      <c r="A24" s="138" t="s">
        <v>86</v>
      </c>
      <c r="B24" s="139"/>
      <c r="C24" s="139"/>
      <c r="D24" s="139"/>
      <c r="E24" s="139"/>
      <c r="F24" s="139"/>
      <c r="G24" s="139"/>
      <c r="H24" s="139"/>
      <c r="I24" s="140"/>
      <c r="J24" s="173" t="s">
        <v>168</v>
      </c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</row>
    <row r="25" spans="1:26" x14ac:dyDescent="0.5">
      <c r="A25" s="72" t="s">
        <v>16</v>
      </c>
      <c r="B25" s="73" t="s">
        <v>87</v>
      </c>
      <c r="C25" s="74"/>
      <c r="D25" s="74"/>
      <c r="E25" s="74"/>
      <c r="F25" s="74"/>
      <c r="G25" s="74"/>
      <c r="H25" s="74"/>
      <c r="I25" s="75"/>
      <c r="J25" s="151"/>
      <c r="K25" s="174"/>
      <c r="L25" s="174"/>
      <c r="M25" s="174"/>
      <c r="N25" s="175" t="s">
        <v>169</v>
      </c>
      <c r="O25" s="176"/>
      <c r="P25" s="177"/>
      <c r="Q25" s="177"/>
      <c r="R25" s="175"/>
      <c r="S25" s="175"/>
      <c r="T25" s="178">
        <v>30.5</v>
      </c>
      <c r="U25" s="175" t="s">
        <v>36</v>
      </c>
      <c r="V25" s="175"/>
      <c r="W25" s="174"/>
      <c r="X25" s="174"/>
      <c r="Y25" s="174"/>
      <c r="Z25" s="174"/>
    </row>
    <row r="26" spans="1:26" x14ac:dyDescent="0.5">
      <c r="A26" s="76" t="s">
        <v>88</v>
      </c>
      <c r="B26" s="77"/>
      <c r="C26" s="78"/>
      <c r="D26" s="79"/>
      <c r="E26" s="79"/>
      <c r="F26" s="79"/>
      <c r="G26" s="79"/>
      <c r="H26" s="79"/>
      <c r="I26" s="80"/>
      <c r="J26" s="151"/>
      <c r="K26" s="174"/>
      <c r="L26" s="174"/>
      <c r="M26" s="174"/>
      <c r="N26" s="175" t="s">
        <v>170</v>
      </c>
      <c r="O26" s="176"/>
      <c r="P26" s="179">
        <v>0</v>
      </c>
      <c r="Q26" s="177" t="s">
        <v>171</v>
      </c>
      <c r="R26" s="175"/>
      <c r="S26" s="175"/>
      <c r="T26" s="175"/>
      <c r="U26" s="175"/>
      <c r="V26" s="175"/>
      <c r="W26" s="174"/>
      <c r="X26" s="174"/>
      <c r="Y26" s="174"/>
      <c r="Z26" s="174"/>
    </row>
    <row r="27" spans="1:26" x14ac:dyDescent="0.5">
      <c r="A27" s="81" t="s">
        <v>89</v>
      </c>
      <c r="B27" s="82"/>
      <c r="C27" s="83" t="s">
        <v>90</v>
      </c>
      <c r="D27" s="84" t="s">
        <v>91</v>
      </c>
      <c r="E27" s="85">
        <f>[1]ราคาน้ำมัน!$K$20</f>
        <v>29.06</v>
      </c>
      <c r="F27" s="86" t="s">
        <v>92</v>
      </c>
      <c r="G27" s="86"/>
      <c r="H27" s="86"/>
      <c r="I27" s="87"/>
      <c r="J27" s="151"/>
      <c r="K27" s="174"/>
      <c r="L27" s="174"/>
      <c r="M27" s="174"/>
      <c r="N27" s="175"/>
      <c r="O27" s="176"/>
      <c r="P27" s="177"/>
      <c r="Q27" s="177"/>
      <c r="R27" s="175"/>
      <c r="S27" s="175"/>
      <c r="T27" s="175"/>
      <c r="U27" s="175"/>
      <c r="V27" s="175"/>
      <c r="W27" s="174"/>
      <c r="X27" s="174"/>
      <c r="Y27" s="174"/>
      <c r="Z27" s="174"/>
    </row>
    <row r="28" spans="1:26" x14ac:dyDescent="0.5">
      <c r="A28" s="78"/>
      <c r="B28" s="77"/>
      <c r="C28" s="78"/>
      <c r="D28" s="78"/>
      <c r="E28" s="78"/>
      <c r="F28" s="78" t="s">
        <v>93</v>
      </c>
      <c r="G28" s="78"/>
      <c r="H28" s="78"/>
      <c r="I28" s="88"/>
      <c r="J28" s="151"/>
      <c r="K28" s="174"/>
      <c r="L28" s="174"/>
      <c r="M28" s="174"/>
      <c r="N28" s="175"/>
      <c r="O28" s="176"/>
      <c r="P28" s="177"/>
      <c r="Q28" s="177"/>
      <c r="R28" s="175"/>
      <c r="S28" s="175"/>
      <c r="T28" s="175"/>
      <c r="U28" s="175"/>
      <c r="V28" s="175"/>
      <c r="W28" s="174"/>
      <c r="X28" s="174"/>
      <c r="Y28" s="174"/>
      <c r="Z28" s="174"/>
    </row>
    <row r="29" spans="1:26" x14ac:dyDescent="0.5">
      <c r="A29" s="42" t="s">
        <v>94</v>
      </c>
      <c r="B29" s="42"/>
      <c r="C29" s="42"/>
      <c r="D29" s="42"/>
      <c r="E29" s="89"/>
      <c r="F29" s="42" t="s">
        <v>95</v>
      </c>
      <c r="G29" s="77"/>
      <c r="H29" s="77"/>
      <c r="I29" s="77"/>
      <c r="J29" s="151"/>
      <c r="K29" s="174"/>
      <c r="L29" s="174"/>
      <c r="M29" s="174"/>
      <c r="N29" s="175"/>
      <c r="O29" s="176"/>
      <c r="P29" s="177"/>
      <c r="Q29" s="177"/>
      <c r="R29" s="175"/>
      <c r="S29" s="175"/>
      <c r="T29" s="175"/>
      <c r="U29" s="175"/>
      <c r="V29" s="175"/>
      <c r="W29" s="174"/>
      <c r="X29" s="174"/>
      <c r="Y29" s="174"/>
      <c r="Z29" s="174"/>
    </row>
    <row r="30" spans="1:26" x14ac:dyDescent="0.5">
      <c r="A30" s="42" t="s">
        <v>96</v>
      </c>
      <c r="B30" s="42" t="s">
        <v>97</v>
      </c>
      <c r="C30" s="42"/>
      <c r="D30" s="42"/>
      <c r="E30" s="89"/>
      <c r="F30" s="90" t="s">
        <v>98</v>
      </c>
      <c r="G30" s="42"/>
      <c r="H30" s="42"/>
      <c r="I30" s="42"/>
      <c r="J30" s="151"/>
      <c r="K30" s="174"/>
      <c r="L30" s="174"/>
      <c r="M30" s="174"/>
      <c r="N30" s="175"/>
      <c r="O30" s="176"/>
      <c r="P30" s="177"/>
      <c r="Q30" s="177"/>
      <c r="R30" s="175"/>
      <c r="S30" s="175"/>
      <c r="T30" s="175"/>
      <c r="U30" s="175"/>
      <c r="V30" s="175"/>
      <c r="W30" s="174"/>
      <c r="X30" s="174"/>
      <c r="Y30" s="174"/>
      <c r="Z30" s="174"/>
    </row>
    <row r="31" spans="1:26" x14ac:dyDescent="0.5">
      <c r="A31" s="91" t="s">
        <v>99</v>
      </c>
      <c r="B31" s="42" t="s">
        <v>100</v>
      </c>
      <c r="C31" s="42"/>
      <c r="D31" s="42"/>
      <c r="E31" s="89"/>
      <c r="F31" s="92" t="s">
        <v>101</v>
      </c>
      <c r="G31" s="90"/>
      <c r="H31" s="90"/>
      <c r="I31" s="90"/>
      <c r="J31" s="151"/>
      <c r="K31" s="174"/>
      <c r="L31" s="174"/>
      <c r="M31" s="174"/>
      <c r="N31" s="175"/>
      <c r="O31" s="176"/>
      <c r="P31" s="177"/>
      <c r="Q31" s="177"/>
      <c r="R31" s="175"/>
      <c r="S31" s="175"/>
      <c r="T31" s="175"/>
      <c r="U31" s="175"/>
      <c r="V31" s="175"/>
      <c r="W31" s="174"/>
      <c r="X31" s="174"/>
      <c r="Y31" s="174"/>
      <c r="Z31" s="174"/>
    </row>
    <row r="32" spans="1:26" x14ac:dyDescent="0.5">
      <c r="A32" s="42" t="s">
        <v>102</v>
      </c>
      <c r="B32" s="42"/>
      <c r="C32" s="42"/>
      <c r="D32" s="42"/>
      <c r="E32" s="42"/>
      <c r="F32" s="42"/>
      <c r="G32" s="42"/>
      <c r="H32" s="42"/>
      <c r="I32" s="42"/>
      <c r="J32" s="151"/>
      <c r="K32" s="174"/>
      <c r="L32" s="174"/>
      <c r="M32" s="174"/>
      <c r="N32" s="175" t="s">
        <v>172</v>
      </c>
      <c r="O32" s="177">
        <v>13.57</v>
      </c>
      <c r="P32" s="175" t="s">
        <v>173</v>
      </c>
      <c r="Q32" s="175"/>
      <c r="R32" s="177">
        <f>O32*P26</f>
        <v>0</v>
      </c>
      <c r="S32" s="175" t="s">
        <v>174</v>
      </c>
      <c r="T32" s="175"/>
      <c r="U32" s="180">
        <f>T36+R32</f>
        <v>1799.07</v>
      </c>
      <c r="V32" s="175" t="s">
        <v>36</v>
      </c>
      <c r="W32" s="174"/>
      <c r="X32" s="174"/>
      <c r="Y32" s="174"/>
      <c r="Z32" s="174"/>
    </row>
    <row r="33" spans="1:26" x14ac:dyDescent="0.5">
      <c r="A33" s="42" t="s">
        <v>103</v>
      </c>
      <c r="B33" s="42"/>
      <c r="C33" s="42"/>
      <c r="D33" s="42"/>
      <c r="E33" s="42"/>
      <c r="F33" s="42"/>
      <c r="G33" s="42"/>
      <c r="H33" s="42"/>
      <c r="I33" s="42"/>
      <c r="J33" s="151"/>
      <c r="K33" s="174"/>
      <c r="L33" s="174"/>
      <c r="M33" s="174"/>
      <c r="N33" s="175" t="s">
        <v>172</v>
      </c>
      <c r="O33" s="177">
        <v>13.57</v>
      </c>
      <c r="P33" s="175" t="s">
        <v>173</v>
      </c>
      <c r="Q33" s="175"/>
      <c r="R33" s="177">
        <f>O33*P26</f>
        <v>0</v>
      </c>
      <c r="S33" s="175" t="s">
        <v>174</v>
      </c>
      <c r="T33" s="175"/>
      <c r="U33" s="180">
        <f>T37+R33</f>
        <v>1845.8</v>
      </c>
      <c r="V33" s="175" t="s">
        <v>36</v>
      </c>
      <c r="W33" s="174"/>
      <c r="X33" s="174"/>
      <c r="Y33" s="174"/>
      <c r="Z33" s="174"/>
    </row>
    <row r="34" spans="1:26" x14ac:dyDescent="0.5">
      <c r="A34" s="42"/>
      <c r="B34" s="42"/>
      <c r="C34" s="42"/>
      <c r="D34" s="42"/>
      <c r="E34" s="42"/>
      <c r="F34" s="42"/>
      <c r="G34" s="42"/>
      <c r="H34" s="42"/>
      <c r="I34" s="42"/>
      <c r="J34" s="151"/>
      <c r="K34" s="174"/>
      <c r="L34" s="174"/>
      <c r="M34" s="174"/>
      <c r="N34" s="175" t="s">
        <v>172</v>
      </c>
      <c r="O34" s="177">
        <v>13.57</v>
      </c>
      <c r="P34" s="175" t="s">
        <v>173</v>
      </c>
      <c r="Q34" s="175"/>
      <c r="R34" s="177">
        <f>O34*P26</f>
        <v>0</v>
      </c>
      <c r="S34" s="175" t="s">
        <v>174</v>
      </c>
      <c r="T34" s="175"/>
      <c r="U34" s="180">
        <f>T39+R34</f>
        <v>1892.53</v>
      </c>
      <c r="V34" s="175" t="s">
        <v>36</v>
      </c>
      <c r="W34" s="174"/>
      <c r="X34" s="174"/>
      <c r="Y34" s="174"/>
      <c r="Z34" s="174"/>
    </row>
    <row r="35" spans="1:26" x14ac:dyDescent="0.5">
      <c r="A35" s="141" t="s">
        <v>104</v>
      </c>
      <c r="B35" s="141"/>
      <c r="C35" s="141"/>
      <c r="D35" s="141"/>
      <c r="E35" s="141"/>
      <c r="F35" s="141"/>
      <c r="G35" s="141"/>
      <c r="H35" s="141"/>
      <c r="I35" s="141"/>
      <c r="J35" s="151"/>
      <c r="K35" s="174"/>
      <c r="L35" s="174"/>
      <c r="M35" s="174"/>
      <c r="N35" s="181" t="s">
        <v>175</v>
      </c>
      <c r="O35" s="176"/>
      <c r="P35" s="177"/>
      <c r="Q35" s="177"/>
      <c r="R35" s="175"/>
      <c r="S35" s="175"/>
      <c r="T35" s="175"/>
      <c r="U35" s="175"/>
      <c r="V35" s="175"/>
      <c r="W35" s="174"/>
      <c r="X35" s="174"/>
      <c r="Y35" s="174"/>
      <c r="Z35" s="174"/>
    </row>
    <row r="36" spans="1:26" x14ac:dyDescent="0.5">
      <c r="A36" s="142" t="s">
        <v>105</v>
      </c>
      <c r="B36" s="142"/>
      <c r="C36" s="142"/>
      <c r="D36" s="142"/>
      <c r="E36" s="142"/>
      <c r="F36" s="142"/>
      <c r="G36" s="142"/>
      <c r="H36" s="142"/>
      <c r="I36" s="142"/>
      <c r="J36" s="151"/>
      <c r="K36" s="174"/>
      <c r="L36" s="174"/>
      <c r="M36" s="174"/>
      <c r="N36" s="175" t="s">
        <v>176</v>
      </c>
      <c r="O36" s="176"/>
      <c r="P36" s="177"/>
      <c r="Q36" s="177"/>
      <c r="R36" s="175"/>
      <c r="S36" s="175"/>
      <c r="T36" s="180">
        <v>1799.07</v>
      </c>
      <c r="U36" s="175" t="s">
        <v>36</v>
      </c>
      <c r="V36" s="182">
        <f>[1]ราคาวัสดุ!E12</f>
        <v>1859.81</v>
      </c>
      <c r="W36" s="174" t="s">
        <v>177</v>
      </c>
      <c r="X36" s="174"/>
      <c r="Y36" s="174"/>
      <c r="Z36" s="174"/>
    </row>
    <row r="37" spans="1:26" x14ac:dyDescent="0.5">
      <c r="A37" s="90" t="s">
        <v>106</v>
      </c>
      <c r="B37" s="90"/>
      <c r="C37" s="90"/>
      <c r="D37" s="90"/>
      <c r="E37" s="90"/>
      <c r="F37" s="90"/>
      <c r="G37" s="90"/>
      <c r="H37" s="90"/>
      <c r="I37" s="90"/>
      <c r="J37" s="151"/>
      <c r="K37" s="174"/>
      <c r="L37" s="174"/>
      <c r="M37" s="174"/>
      <c r="N37" s="175" t="s">
        <v>178</v>
      </c>
      <c r="O37" s="176"/>
      <c r="P37" s="177"/>
      <c r="Q37" s="177"/>
      <c r="R37" s="175"/>
      <c r="S37" s="175"/>
      <c r="T37" s="180">
        <v>1845.8</v>
      </c>
      <c r="U37" s="175" t="s">
        <v>36</v>
      </c>
      <c r="V37" s="182">
        <f>[1]ราคาวัสดุ!E13</f>
        <v>1908.88</v>
      </c>
      <c r="W37" s="174" t="s">
        <v>177</v>
      </c>
      <c r="X37" s="174"/>
      <c r="Y37" s="174"/>
      <c r="Z37" s="174"/>
    </row>
    <row r="38" spans="1:26" x14ac:dyDescent="0.5">
      <c r="A38" s="90"/>
      <c r="B38" s="90"/>
      <c r="C38" s="90"/>
      <c r="D38" s="90"/>
      <c r="E38" s="90"/>
      <c r="F38" s="90"/>
      <c r="G38" s="90"/>
      <c r="H38" s="90"/>
      <c r="I38" s="90"/>
      <c r="J38" s="151"/>
      <c r="K38" s="174"/>
      <c r="L38" s="174"/>
      <c r="M38" s="174"/>
      <c r="N38" s="175" t="s">
        <v>179</v>
      </c>
      <c r="O38" s="176"/>
      <c r="P38" s="177"/>
      <c r="Q38" s="177"/>
      <c r="R38" s="175"/>
      <c r="S38" s="175"/>
      <c r="T38" s="180"/>
      <c r="U38" s="175"/>
      <c r="V38" s="182"/>
      <c r="W38" s="174"/>
      <c r="X38" s="174"/>
      <c r="Y38" s="174"/>
      <c r="Z38" s="174"/>
    </row>
    <row r="39" spans="1:26" x14ac:dyDescent="0.5">
      <c r="A39" s="90" t="s">
        <v>107</v>
      </c>
      <c r="B39" s="90"/>
      <c r="C39" s="90"/>
      <c r="D39" s="42"/>
      <c r="E39" s="42"/>
      <c r="F39" s="90" t="s">
        <v>108</v>
      </c>
      <c r="G39" s="90"/>
      <c r="H39" s="90"/>
      <c r="I39" s="90"/>
      <c r="J39" s="151"/>
      <c r="K39" s="174"/>
      <c r="L39" s="174"/>
      <c r="M39" s="174"/>
      <c r="N39" s="175" t="s">
        <v>180</v>
      </c>
      <c r="O39" s="176"/>
      <c r="P39" s="177"/>
      <c r="Q39" s="177"/>
      <c r="R39" s="175"/>
      <c r="S39" s="175"/>
      <c r="T39" s="180">
        <v>1892.53</v>
      </c>
      <c r="U39" s="175" t="s">
        <v>36</v>
      </c>
      <c r="V39" s="182">
        <f>[1]ราคาวัสดุ!E14</f>
        <v>1957.95</v>
      </c>
      <c r="W39" s="174" t="s">
        <v>177</v>
      </c>
      <c r="X39" s="174"/>
      <c r="Y39" s="174"/>
      <c r="Z39" s="174"/>
    </row>
    <row r="40" spans="1:26" x14ac:dyDescent="0.5">
      <c r="A40" s="42" t="s">
        <v>109</v>
      </c>
      <c r="B40" s="42"/>
      <c r="C40" s="42"/>
      <c r="D40" s="42"/>
      <c r="E40" s="42"/>
      <c r="F40" s="90" t="s">
        <v>110</v>
      </c>
      <c r="G40" s="42"/>
      <c r="H40" s="42"/>
      <c r="I40" s="42"/>
      <c r="J40" s="151"/>
      <c r="K40" s="174"/>
      <c r="L40" s="174"/>
      <c r="M40" s="174"/>
      <c r="N40" s="174"/>
      <c r="O40" s="176"/>
      <c r="P40" s="177"/>
      <c r="Q40" s="177"/>
      <c r="R40" s="175"/>
      <c r="S40" s="175"/>
      <c r="T40" s="180">
        <v>1939.26</v>
      </c>
      <c r="U40" s="175" t="s">
        <v>36</v>
      </c>
      <c r="V40" s="182">
        <f>[1]ราคาวัสดุ!E15</f>
        <v>2007.01</v>
      </c>
      <c r="W40" s="174" t="s">
        <v>177</v>
      </c>
      <c r="X40" s="174"/>
      <c r="Y40" s="174"/>
      <c r="Z40" s="174"/>
    </row>
    <row r="41" spans="1:26" x14ac:dyDescent="0.5">
      <c r="A41" s="42" t="s">
        <v>111</v>
      </c>
      <c r="B41" s="42" t="s">
        <v>112</v>
      </c>
      <c r="C41" s="42"/>
      <c r="D41" s="42"/>
      <c r="E41" s="42"/>
      <c r="F41" s="92" t="s">
        <v>113</v>
      </c>
      <c r="G41" s="91"/>
      <c r="H41" s="91"/>
      <c r="I41" s="91"/>
      <c r="J41" s="151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</row>
    <row r="42" spans="1:26" ht="26.25" x14ac:dyDescent="0.55000000000000004">
      <c r="A42" s="143" t="s">
        <v>51</v>
      </c>
      <c r="B42" s="143"/>
      <c r="C42" s="143"/>
      <c r="D42" s="143"/>
      <c r="E42" s="143"/>
      <c r="F42" s="143"/>
      <c r="G42" s="143"/>
      <c r="H42" s="143"/>
      <c r="I42" s="143"/>
      <c r="J42" s="150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</row>
    <row r="43" spans="1:26" x14ac:dyDescent="0.5">
      <c r="A43" s="41" t="s">
        <v>52</v>
      </c>
      <c r="B43" s="42" t="str">
        <f>B2</f>
        <v>ก่อสร้างรางระบายน้ำคอนกรีตเสริมเหล็กพร้อมฝาปิด  และบ่อพักน้ำคอนกรีตเสริมเหล็ก  บริเวณสายทางโค้งบ้านตาปุ๋ย ฯ</v>
      </c>
      <c r="C43" s="42"/>
      <c r="D43" s="42"/>
      <c r="E43" s="42"/>
      <c r="F43" s="42"/>
      <c r="G43" s="42"/>
      <c r="H43" s="43" t="s">
        <v>114</v>
      </c>
      <c r="I43" s="44" t="s">
        <v>55</v>
      </c>
      <c r="J43" s="150"/>
      <c r="K43" s="151"/>
      <c r="L43" s="151"/>
      <c r="M43" s="151"/>
      <c r="N43" s="167" t="s">
        <v>181</v>
      </c>
      <c r="O43" s="170">
        <f>1*10*M4*2*0.0228</f>
        <v>132.24</v>
      </c>
      <c r="P43" s="151" t="s">
        <v>120</v>
      </c>
      <c r="Q43" s="151"/>
      <c r="R43" s="151"/>
      <c r="S43" s="151"/>
      <c r="T43" s="151"/>
      <c r="U43" s="151"/>
    </row>
    <row r="44" spans="1:26" x14ac:dyDescent="0.5">
      <c r="A44" s="41" t="s">
        <v>56</v>
      </c>
      <c r="B44" s="42"/>
      <c r="C44" s="42"/>
      <c r="D44" s="42"/>
      <c r="E44" s="42"/>
      <c r="F44" s="42"/>
      <c r="G44" s="93"/>
      <c r="H44" s="42" t="str">
        <f>H3</f>
        <v>แบบเลขที่ กช.</v>
      </c>
      <c r="I44" s="43" t="str">
        <f>I3</f>
        <v xml:space="preserve">    /2561</v>
      </c>
      <c r="J44" s="150"/>
      <c r="K44" s="151"/>
      <c r="L44" s="151"/>
      <c r="M44" s="151"/>
      <c r="N44" s="167" t="s">
        <v>182</v>
      </c>
      <c r="O44" s="183">
        <f>1.5*3*0.5*(M4/0.5)*2*0.0228</f>
        <v>59.508000000000003</v>
      </c>
      <c r="P44" s="151" t="s">
        <v>120</v>
      </c>
      <c r="Q44" s="151"/>
      <c r="R44" s="151"/>
      <c r="S44" s="151"/>
      <c r="T44" s="151"/>
      <c r="U44" s="151"/>
    </row>
    <row r="45" spans="1:26" x14ac:dyDescent="0.5">
      <c r="A45" s="41" t="s">
        <v>58</v>
      </c>
      <c r="B45" s="42"/>
      <c r="C45" s="42"/>
      <c r="D45" s="42"/>
      <c r="E45" s="42"/>
      <c r="F45" s="42"/>
      <c r="G45" s="42" t="s">
        <v>59</v>
      </c>
      <c r="H45" s="144">
        <f>H4</f>
        <v>241579</v>
      </c>
      <c r="I45" s="145"/>
      <c r="J45" s="150"/>
      <c r="K45" s="151"/>
      <c r="L45" s="151"/>
      <c r="M45" s="151"/>
      <c r="N45" s="184" t="s">
        <v>183</v>
      </c>
      <c r="O45" s="184">
        <f>O43+O44</f>
        <v>191.74800000000002</v>
      </c>
      <c r="P45" s="151" t="s">
        <v>120</v>
      </c>
      <c r="Q45" s="151"/>
      <c r="R45" s="151"/>
      <c r="S45" s="151"/>
      <c r="T45" s="151"/>
      <c r="U45" s="151"/>
    </row>
    <row r="46" spans="1:26" ht="23.25" customHeight="1" x14ac:dyDescent="0.5">
      <c r="A46" s="146" t="s">
        <v>11</v>
      </c>
      <c r="B46" s="146" t="s">
        <v>12</v>
      </c>
      <c r="C46" s="146" t="s">
        <v>60</v>
      </c>
      <c r="D46" s="146" t="s">
        <v>61</v>
      </c>
      <c r="E46" s="135" t="s">
        <v>62</v>
      </c>
      <c r="F46" s="135"/>
      <c r="G46" s="135" t="s">
        <v>63</v>
      </c>
      <c r="H46" s="135"/>
      <c r="I46" s="136" t="s">
        <v>64</v>
      </c>
      <c r="J46" s="150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</row>
    <row r="47" spans="1:26" x14ac:dyDescent="0.5">
      <c r="A47" s="146"/>
      <c r="B47" s="146"/>
      <c r="C47" s="146"/>
      <c r="D47" s="146"/>
      <c r="E47" s="45" t="s">
        <v>65</v>
      </c>
      <c r="F47" s="45" t="s">
        <v>66</v>
      </c>
      <c r="G47" s="45" t="s">
        <v>65</v>
      </c>
      <c r="H47" s="45" t="s">
        <v>66</v>
      </c>
      <c r="I47" s="137"/>
      <c r="J47" s="150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</row>
    <row r="48" spans="1:26" x14ac:dyDescent="0.5">
      <c r="A48" s="46" t="s">
        <v>67</v>
      </c>
      <c r="B48" s="47" t="str">
        <f>B7</f>
        <v>ก่อสร้างรางระบายน้ำคอนกรีตเสริมเหล็กพร้อมฝาปิด  และบ่อพักน้ำคอนกรีตเสริมเหล็ก  บริเวณโค้งบ้านตาปุ๋ย ถึง ท่อเหลี่ยมหน้าอาคารอเนกประสงค์  บ้าน</v>
      </c>
      <c r="C48" s="48"/>
      <c r="D48" s="49"/>
      <c r="E48" s="50"/>
      <c r="F48" s="50"/>
      <c r="G48" s="50"/>
      <c r="H48" s="50"/>
      <c r="I48" s="50"/>
      <c r="J48" s="150"/>
      <c r="Q48" s="151"/>
      <c r="R48" s="151"/>
      <c r="S48" s="151"/>
      <c r="T48" s="151"/>
      <c r="U48" s="151"/>
    </row>
    <row r="49" spans="1:21" x14ac:dyDescent="0.5">
      <c r="A49" s="94"/>
      <c r="B49" s="95" t="str">
        <f>B8</f>
        <v>หนองไผ่พัฒนา  หมู่ 10 ภายฯ  ขนาดกว้างภายใน  0.40 ม.   ยาวรวม  290.00  ม.  ลึกเฉลี่ย   0.50 ม.   (รายละเอียดตามแบบที่เทศบาลตำบลโพธิ์กลางกำหนด)</v>
      </c>
      <c r="C49" s="96"/>
      <c r="D49" s="97"/>
      <c r="E49" s="98"/>
      <c r="F49" s="98"/>
      <c r="G49" s="98"/>
      <c r="H49" s="98"/>
      <c r="I49" s="98"/>
      <c r="J49" s="150" t="s">
        <v>184</v>
      </c>
      <c r="Q49" s="151"/>
      <c r="R49" s="151"/>
      <c r="S49" s="151"/>
      <c r="T49" s="151"/>
      <c r="U49" s="151"/>
    </row>
    <row r="50" spans="1:21" x14ac:dyDescent="0.5">
      <c r="A50" s="99"/>
      <c r="B50" s="100" t="s">
        <v>115</v>
      </c>
      <c r="C50" s="101"/>
      <c r="D50" s="69"/>
      <c r="E50" s="102"/>
      <c r="F50" s="102"/>
      <c r="G50" s="102"/>
      <c r="H50" s="102"/>
      <c r="I50" s="103">
        <f>I23</f>
        <v>400640.31</v>
      </c>
      <c r="J50" s="150"/>
      <c r="K50" s="185" t="s">
        <v>185</v>
      </c>
      <c r="L50" s="151"/>
      <c r="M50" s="151"/>
      <c r="N50" s="151"/>
      <c r="O50" s="186" t="s">
        <v>186</v>
      </c>
      <c r="P50" s="151"/>
      <c r="Q50" s="151"/>
      <c r="R50" s="151"/>
      <c r="S50" s="151"/>
      <c r="T50" s="151"/>
      <c r="U50" s="151"/>
    </row>
    <row r="51" spans="1:21" x14ac:dyDescent="0.5">
      <c r="A51" s="47">
        <v>5</v>
      </c>
      <c r="B51" s="47" t="s">
        <v>116</v>
      </c>
      <c r="C51" s="104"/>
      <c r="D51" s="104"/>
      <c r="E51" s="104"/>
      <c r="F51" s="104"/>
      <c r="G51" s="104"/>
      <c r="H51" s="104"/>
      <c r="I51" s="104"/>
      <c r="J51" s="150"/>
      <c r="K51" s="185"/>
      <c r="L51" s="156" t="s">
        <v>187</v>
      </c>
      <c r="M51" s="151"/>
      <c r="N51" s="151"/>
      <c r="O51" s="186"/>
      <c r="P51" s="151"/>
      <c r="Q51" s="151"/>
      <c r="R51" s="151"/>
      <c r="S51" s="151"/>
      <c r="T51" s="151"/>
      <c r="U51" s="151"/>
    </row>
    <row r="52" spans="1:21" x14ac:dyDescent="0.5">
      <c r="A52" s="65"/>
      <c r="B52" s="105" t="s">
        <v>117</v>
      </c>
      <c r="C52" s="59">
        <v>58.4</v>
      </c>
      <c r="D52" s="61" t="s">
        <v>118</v>
      </c>
      <c r="E52" s="59">
        <v>233.64</v>
      </c>
      <c r="F52" s="53">
        <v>13644.58</v>
      </c>
      <c r="G52" s="53">
        <v>0</v>
      </c>
      <c r="H52" s="53">
        <v>0</v>
      </c>
      <c r="I52" s="53">
        <v>13644.58</v>
      </c>
      <c r="J52" s="150"/>
      <c r="K52" s="187">
        <v>297</v>
      </c>
      <c r="L52" s="151">
        <v>6</v>
      </c>
      <c r="M52" s="151"/>
      <c r="N52" s="151"/>
      <c r="O52" s="186"/>
      <c r="P52" s="151"/>
      <c r="Q52" s="151"/>
      <c r="R52" s="151"/>
      <c r="S52" s="151"/>
      <c r="T52" s="151"/>
      <c r="U52" s="151"/>
    </row>
    <row r="53" spans="1:21" x14ac:dyDescent="0.5">
      <c r="A53" s="65"/>
      <c r="B53" s="105" t="s">
        <v>119</v>
      </c>
      <c r="C53" s="59">
        <v>97.57</v>
      </c>
      <c r="D53" s="61" t="s">
        <v>120</v>
      </c>
      <c r="E53" s="59">
        <v>401.87</v>
      </c>
      <c r="F53" s="53">
        <v>39210.46</v>
      </c>
      <c r="G53" s="53">
        <v>0</v>
      </c>
      <c r="H53" s="53">
        <v>0</v>
      </c>
      <c r="I53" s="53">
        <v>39210.46</v>
      </c>
      <c r="J53" s="160" t="s">
        <v>188</v>
      </c>
      <c r="K53" s="188">
        <v>6.66</v>
      </c>
      <c r="L53" s="187">
        <f>ROUND(K52/7,0)+1</f>
        <v>43</v>
      </c>
      <c r="M53" s="151">
        <f>K53*L53</f>
        <v>286.38</v>
      </c>
      <c r="N53" s="151"/>
      <c r="O53" s="189"/>
      <c r="P53" s="151"/>
      <c r="Q53" s="151"/>
      <c r="R53" s="151"/>
      <c r="S53" s="151"/>
      <c r="T53" s="151"/>
      <c r="U53" s="151"/>
    </row>
    <row r="54" spans="1:21" x14ac:dyDescent="0.5">
      <c r="A54" s="104"/>
      <c r="B54" s="105" t="s">
        <v>121</v>
      </c>
      <c r="C54" s="53">
        <v>208.8</v>
      </c>
      <c r="D54" s="61" t="s">
        <v>122</v>
      </c>
      <c r="E54" s="106">
        <v>56.07</v>
      </c>
      <c r="F54" s="53">
        <v>11707.42</v>
      </c>
      <c r="G54" s="53">
        <v>0</v>
      </c>
      <c r="H54" s="53">
        <v>0</v>
      </c>
      <c r="I54" s="53">
        <v>11707.42</v>
      </c>
      <c r="J54" s="150"/>
      <c r="K54" s="188">
        <v>0.126</v>
      </c>
      <c r="L54" s="187">
        <f>ROUND(K52/7,0)+1</f>
        <v>43</v>
      </c>
      <c r="M54" s="151">
        <f>(K54*(0.49/0.05)*2*2)*L54</f>
        <v>212.38559999999998</v>
      </c>
      <c r="N54" s="151"/>
      <c r="O54" s="189">
        <v>1403</v>
      </c>
      <c r="P54" s="187">
        <f>ROUND(O54/L52,2)</f>
        <v>233.83</v>
      </c>
      <c r="Q54" s="151"/>
      <c r="R54" s="151"/>
      <c r="S54" s="151"/>
      <c r="T54" s="151"/>
      <c r="U54" s="151"/>
    </row>
    <row r="55" spans="1:21" x14ac:dyDescent="0.5">
      <c r="A55" s="104"/>
      <c r="B55" s="105" t="s">
        <v>123</v>
      </c>
      <c r="C55" s="53">
        <v>464</v>
      </c>
      <c r="D55" s="61" t="s">
        <v>124</v>
      </c>
      <c r="E55" s="53">
        <v>0</v>
      </c>
      <c r="F55" s="53">
        <v>0</v>
      </c>
      <c r="G55" s="53">
        <v>115</v>
      </c>
      <c r="H55" s="53">
        <v>53360</v>
      </c>
      <c r="I55" s="53">
        <v>53360</v>
      </c>
      <c r="J55" s="150"/>
      <c r="K55" s="188">
        <v>0.11899999999999999</v>
      </c>
      <c r="L55" s="187">
        <f>ROUND(K52/7,0)+1</f>
        <v>43</v>
      </c>
      <c r="M55" s="151">
        <f>(K55*(0.49/0.05)*2*2)*L55</f>
        <v>200.58639999999997</v>
      </c>
      <c r="N55" s="151"/>
      <c r="O55" s="189">
        <v>280.89999999999998</v>
      </c>
      <c r="P55" s="187">
        <f>ROUND(O55/L52,2)</f>
        <v>46.82</v>
      </c>
      <c r="Q55" s="151"/>
      <c r="R55" s="151"/>
      <c r="S55" s="151"/>
      <c r="T55" s="151"/>
      <c r="U55" s="151"/>
    </row>
    <row r="56" spans="1:21" x14ac:dyDescent="0.5">
      <c r="A56" s="47">
        <v>6</v>
      </c>
      <c r="B56" s="47" t="s">
        <v>125</v>
      </c>
      <c r="C56" s="104"/>
      <c r="D56" s="104"/>
      <c r="E56" s="104"/>
      <c r="F56" s="104"/>
      <c r="G56" s="104"/>
      <c r="H56" s="104"/>
      <c r="I56" s="104"/>
      <c r="J56" s="150"/>
      <c r="K56" s="188">
        <v>0.125</v>
      </c>
      <c r="L56" s="187">
        <f>ROUND(((K52/6)+0)*2,-1)</f>
        <v>100</v>
      </c>
      <c r="M56" s="151">
        <f>ROUND(K56*L56,2)</f>
        <v>12.5</v>
      </c>
      <c r="N56" s="190"/>
      <c r="O56" s="189"/>
      <c r="P56" s="187"/>
      <c r="Q56" s="151"/>
      <c r="R56" s="151"/>
      <c r="S56" s="151"/>
      <c r="T56" s="151"/>
      <c r="U56" s="151"/>
    </row>
    <row r="57" spans="1:21" x14ac:dyDescent="0.5">
      <c r="A57" s="65"/>
      <c r="B57" s="105" t="s">
        <v>126</v>
      </c>
      <c r="C57" s="59">
        <v>0</v>
      </c>
      <c r="D57" s="54" t="s">
        <v>124</v>
      </c>
      <c r="E57" s="53">
        <v>0</v>
      </c>
      <c r="F57" s="53">
        <v>0</v>
      </c>
      <c r="G57" s="53">
        <v>40</v>
      </c>
      <c r="H57" s="53">
        <v>0</v>
      </c>
      <c r="I57" s="53">
        <v>0</v>
      </c>
      <c r="J57" s="191">
        <f>SUM(I53:I55)+I23</f>
        <v>504918.19</v>
      </c>
      <c r="K57" s="188"/>
      <c r="L57" s="151"/>
      <c r="M57" s="151"/>
      <c r="N57" s="151"/>
      <c r="O57" s="189"/>
      <c r="P57" s="151"/>
      <c r="Q57" s="151"/>
      <c r="R57" s="151"/>
      <c r="S57" s="151"/>
      <c r="T57" s="151"/>
      <c r="U57" s="151"/>
    </row>
    <row r="58" spans="1:21" x14ac:dyDescent="0.5">
      <c r="A58" s="47">
        <v>7</v>
      </c>
      <c r="B58" s="56" t="s">
        <v>127</v>
      </c>
      <c r="C58" s="107">
        <v>3</v>
      </c>
      <c r="D58" s="68" t="s">
        <v>128</v>
      </c>
      <c r="E58" s="53"/>
      <c r="F58" s="53"/>
      <c r="G58" s="53"/>
      <c r="H58" s="53"/>
      <c r="I58" s="53"/>
      <c r="J58" s="191"/>
      <c r="K58" s="192" t="s">
        <v>189</v>
      </c>
      <c r="L58" s="193">
        <v>3</v>
      </c>
      <c r="M58" s="151" t="s">
        <v>190</v>
      </c>
      <c r="N58" s="151"/>
      <c r="O58" s="189"/>
      <c r="P58" s="151"/>
      <c r="Q58" s="151"/>
      <c r="R58" s="151"/>
      <c r="S58" s="151"/>
      <c r="T58" s="151"/>
      <c r="U58" s="151"/>
    </row>
    <row r="59" spans="1:21" x14ac:dyDescent="0.5">
      <c r="A59" s="57"/>
      <c r="B59" s="108" t="s">
        <v>129</v>
      </c>
      <c r="C59" s="53">
        <v>19.14</v>
      </c>
      <c r="D59" s="68" t="s">
        <v>130</v>
      </c>
      <c r="E59" s="53">
        <v>863.1</v>
      </c>
      <c r="F59" s="53">
        <v>16519.73</v>
      </c>
      <c r="G59" s="53">
        <v>0</v>
      </c>
      <c r="H59" s="53">
        <v>0</v>
      </c>
      <c r="I59" s="53">
        <v>16519.73</v>
      </c>
      <c r="J59" s="160">
        <f>(1*0.2*400*2)+(0.5*0.2*0.2*400*2)</f>
        <v>176</v>
      </c>
      <c r="K59" s="161" t="s">
        <v>159</v>
      </c>
      <c r="L59" s="162" t="e">
        <f>#REF!</f>
        <v>#REF!</v>
      </c>
      <c r="M59" s="151"/>
      <c r="N59" s="151"/>
      <c r="O59" s="189"/>
      <c r="P59" s="151"/>
      <c r="Q59" s="151"/>
      <c r="R59" s="151"/>
      <c r="S59" s="151"/>
      <c r="T59" s="151"/>
      <c r="U59" s="151"/>
    </row>
    <row r="60" spans="1:21" x14ac:dyDescent="0.5">
      <c r="A60" s="57"/>
      <c r="B60" s="108" t="s">
        <v>131</v>
      </c>
      <c r="C60" s="53">
        <v>1.98</v>
      </c>
      <c r="D60" s="68" t="s">
        <v>130</v>
      </c>
      <c r="E60" s="53">
        <v>430.92</v>
      </c>
      <c r="F60" s="53">
        <v>853.22</v>
      </c>
      <c r="G60" s="53">
        <v>0</v>
      </c>
      <c r="H60" s="53">
        <v>0</v>
      </c>
      <c r="I60" s="53">
        <v>853.22</v>
      </c>
      <c r="J60" s="160">
        <f>1.8*1.5*50</f>
        <v>135</v>
      </c>
      <c r="K60" s="161" t="s">
        <v>159</v>
      </c>
      <c r="L60" s="162">
        <v>0.3</v>
      </c>
      <c r="M60" s="151"/>
      <c r="N60" s="151"/>
      <c r="O60" s="151"/>
      <c r="P60" s="151"/>
      <c r="Q60" s="151"/>
      <c r="R60" s="151"/>
      <c r="S60" s="151"/>
      <c r="T60" s="151"/>
      <c r="U60" s="151"/>
    </row>
    <row r="61" spans="1:21" x14ac:dyDescent="0.5">
      <c r="A61" s="57"/>
      <c r="B61" s="108" t="s">
        <v>132</v>
      </c>
      <c r="C61" s="53">
        <v>0</v>
      </c>
      <c r="D61" s="68" t="s">
        <v>130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150"/>
      <c r="K61" s="151"/>
      <c r="L61" s="151"/>
      <c r="M61" s="151">
        <v>21</v>
      </c>
      <c r="N61" s="187">
        <v>21</v>
      </c>
      <c r="O61" s="151"/>
      <c r="P61" s="151"/>
      <c r="Q61" s="151"/>
      <c r="R61" s="151"/>
      <c r="S61" s="151"/>
      <c r="T61" s="151"/>
      <c r="U61" s="151"/>
    </row>
    <row r="62" spans="1:21" x14ac:dyDescent="0.5">
      <c r="A62" s="57"/>
      <c r="B62" s="108" t="s">
        <v>133</v>
      </c>
      <c r="C62" s="109">
        <v>2481.84</v>
      </c>
      <c r="D62" s="68" t="s">
        <v>122</v>
      </c>
      <c r="E62" s="53">
        <v>0</v>
      </c>
      <c r="F62" s="53">
        <v>0</v>
      </c>
      <c r="G62" s="53">
        <v>6.07</v>
      </c>
      <c r="H62" s="53">
        <v>15064.77</v>
      </c>
      <c r="I62" s="53">
        <v>15064.77</v>
      </c>
      <c r="J62" s="173" t="s">
        <v>191</v>
      </c>
      <c r="K62" s="151"/>
      <c r="L62" s="156" t="s">
        <v>192</v>
      </c>
      <c r="M62" s="156" t="s">
        <v>193</v>
      </c>
      <c r="N62" s="156" t="s">
        <v>194</v>
      </c>
      <c r="O62" s="151"/>
      <c r="P62" s="151"/>
      <c r="Q62" s="151"/>
      <c r="R62" s="151"/>
      <c r="S62" s="151"/>
      <c r="T62" s="151"/>
      <c r="U62" s="151"/>
    </row>
    <row r="63" spans="1:21" x14ac:dyDescent="0.5">
      <c r="A63" s="57"/>
      <c r="B63" s="66"/>
      <c r="C63" s="67"/>
      <c r="D63" s="68"/>
      <c r="E63" s="67"/>
      <c r="F63" s="67"/>
      <c r="G63" s="67"/>
      <c r="H63" s="67"/>
      <c r="I63" s="67"/>
      <c r="J63" s="150"/>
      <c r="K63" s="151"/>
      <c r="L63" s="184">
        <f>C59</f>
        <v>19.14</v>
      </c>
      <c r="M63" s="187">
        <v>41.1</v>
      </c>
      <c r="N63" s="151">
        <f>M63*M61</f>
        <v>863.1</v>
      </c>
      <c r="O63" s="184">
        <f>L63*N63</f>
        <v>16519.734</v>
      </c>
      <c r="P63" s="151"/>
      <c r="Q63" s="151"/>
      <c r="R63" s="151"/>
      <c r="S63" s="151"/>
      <c r="T63" s="151"/>
      <c r="U63" s="151"/>
    </row>
    <row r="64" spans="1:21" x14ac:dyDescent="0.5">
      <c r="A64" s="69"/>
      <c r="B64" s="110" t="s">
        <v>85</v>
      </c>
      <c r="C64" s="70"/>
      <c r="D64" s="70"/>
      <c r="E64" s="70"/>
      <c r="F64" s="70"/>
      <c r="G64" s="70"/>
      <c r="H64" s="70"/>
      <c r="I64" s="111">
        <f>SUM(I50:I62)</f>
        <v>551000.49</v>
      </c>
      <c r="J64" s="150"/>
      <c r="K64" s="151"/>
      <c r="L64" s="184">
        <f>C60</f>
        <v>1.98</v>
      </c>
      <c r="M64" s="187">
        <f>3.42*6</f>
        <v>20.52</v>
      </c>
      <c r="N64" s="187">
        <f>M64*N61</f>
        <v>430.92</v>
      </c>
      <c r="O64" s="151"/>
      <c r="P64" s="151"/>
      <c r="Q64" s="151"/>
      <c r="R64" s="151"/>
      <c r="S64" s="151"/>
      <c r="T64" s="151"/>
      <c r="U64" s="151"/>
    </row>
    <row r="65" spans="1:26" x14ac:dyDescent="0.5">
      <c r="A65" s="138" t="s">
        <v>86</v>
      </c>
      <c r="B65" s="139"/>
      <c r="C65" s="139"/>
      <c r="D65" s="139"/>
      <c r="E65" s="139"/>
      <c r="F65" s="139"/>
      <c r="G65" s="139"/>
      <c r="H65" s="139"/>
      <c r="I65" s="140"/>
      <c r="J65" s="157"/>
      <c r="K65" s="194">
        <f>SUM(I59:I62)</f>
        <v>32437.72</v>
      </c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</row>
    <row r="66" spans="1:26" x14ac:dyDescent="0.5">
      <c r="A66" s="72" t="str">
        <f>A25</f>
        <v>หมายเหตุ</v>
      </c>
      <c r="B66" s="74" t="str">
        <f>B25</f>
        <v xml:space="preserve"> ราคาวัสดุ คิดจากพาณิชย์จังหวัดฯ  เดือนเมษายน2561  และค่าแรงคิดจากบัญชีค่าแรง  ค่าดำเนินการ  สำหรับการถอดแบบคำนวณราคากลางงานก่อสร้าง</v>
      </c>
      <c r="C66" s="112"/>
      <c r="D66" s="112"/>
      <c r="E66" s="112"/>
      <c r="F66" s="112"/>
      <c r="G66" s="112"/>
      <c r="H66" s="112"/>
      <c r="I66" s="113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</row>
    <row r="67" spans="1:26" x14ac:dyDescent="0.5">
      <c r="A67" s="76" t="str">
        <f>A26</f>
        <v>ของกรมบัญชีกลาง  และเอกสารของ สพฐ.  ประกอบเอกสารของกรมทางหลวงและจากเอกสารของกรมทางหลวงชนบท</v>
      </c>
      <c r="B67" s="114"/>
      <c r="C67" s="79"/>
      <c r="D67" s="79"/>
      <c r="E67" s="79"/>
      <c r="F67" s="79"/>
      <c r="G67" s="79"/>
      <c r="H67" s="79"/>
      <c r="I67" s="80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</row>
    <row r="68" spans="1:26" x14ac:dyDescent="0.5">
      <c r="A68" s="81" t="s">
        <v>89</v>
      </c>
      <c r="B68" s="82"/>
      <c r="C68" s="83" t="str">
        <f>C27</f>
        <v xml:space="preserve"> ราคาน้ำมันดีเซลวันที่ 1  เดือนมิถุนายน  2561</v>
      </c>
      <c r="D68" s="84" t="s">
        <v>91</v>
      </c>
      <c r="E68" s="85">
        <f>E27</f>
        <v>29.06</v>
      </c>
      <c r="F68" s="86" t="s">
        <v>92</v>
      </c>
      <c r="G68" s="86"/>
      <c r="H68" s="86"/>
      <c r="I68" s="8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</row>
    <row r="69" spans="1:26" x14ac:dyDescent="0.5">
      <c r="A69" s="78"/>
      <c r="B69" s="77"/>
      <c r="C69" s="78"/>
      <c r="D69" s="78"/>
      <c r="E69" s="78"/>
      <c r="F69" s="78" t="s">
        <v>93</v>
      </c>
      <c r="G69" s="78"/>
      <c r="H69" s="78"/>
      <c r="I69" s="88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</row>
    <row r="70" spans="1:26" x14ac:dyDescent="0.5">
      <c r="A70" s="42" t="s">
        <v>94</v>
      </c>
      <c r="B70" s="42"/>
      <c r="C70" s="42"/>
      <c r="D70" s="42"/>
      <c r="E70" s="115"/>
      <c r="F70" s="42" t="s">
        <v>95</v>
      </c>
      <c r="G70" s="77"/>
      <c r="H70" s="77"/>
      <c r="I70" s="7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</row>
    <row r="71" spans="1:26" x14ac:dyDescent="0.5">
      <c r="A71" s="42" t="s">
        <v>134</v>
      </c>
      <c r="B71" s="42" t="str">
        <f>B30</f>
        <v>(นายสิทธิพร  เปล่งงูเหลือม)</v>
      </c>
      <c r="C71" s="42"/>
      <c r="D71" s="42"/>
      <c r="E71" s="115"/>
      <c r="F71" s="90" t="str">
        <f>F30</f>
        <v xml:space="preserve">                  (นายอรรถกร  ล้อมในเมือง)</v>
      </c>
      <c r="G71" s="42"/>
      <c r="H71" s="42"/>
      <c r="I71" s="42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</row>
    <row r="72" spans="1:26" x14ac:dyDescent="0.5">
      <c r="A72" s="91" t="str">
        <f>A31</f>
        <v xml:space="preserve">                     </v>
      </c>
      <c r="B72" s="42" t="str">
        <f>B31</f>
        <v xml:space="preserve">   นายช่างโยธาชำนาญงาน</v>
      </c>
      <c r="C72" s="42"/>
      <c r="D72" s="42"/>
      <c r="E72" s="115"/>
      <c r="F72" s="92" t="str">
        <f>F31</f>
        <v xml:space="preserve">                        ผู้อำนวยการกองช่าง</v>
      </c>
      <c r="G72" s="90"/>
      <c r="H72" s="90"/>
      <c r="I72" s="90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</row>
    <row r="73" spans="1:26" x14ac:dyDescent="0.5">
      <c r="A73" s="91"/>
      <c r="B73" s="42"/>
      <c r="C73" s="42"/>
      <c r="D73" s="42"/>
      <c r="E73" s="92"/>
      <c r="F73" s="90"/>
      <c r="G73" s="90"/>
      <c r="H73" s="90"/>
      <c r="I73" s="42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</row>
    <row r="74" spans="1:26" x14ac:dyDescent="0.5">
      <c r="A74" s="42" t="str">
        <f>A32</f>
        <v xml:space="preserve">           คณะกรรมการกำหนดราคากลางได้พิจารณาแล้วเห็นควรอนุมัติให้ใช้รายการประมาณนี้เฉพาะ    โครงการก่อสร้างรางระบายน้ำแบบคอนกรีตเสริมเหล็ก   </v>
      </c>
      <c r="B74" s="42"/>
      <c r="C74" s="42"/>
      <c r="D74" s="42"/>
      <c r="E74" s="42"/>
      <c r="F74" s="42"/>
      <c r="G74" s="42"/>
      <c r="H74" s="42"/>
      <c r="I74" s="42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</row>
    <row r="75" spans="1:26" x14ac:dyDescent="0.5">
      <c r="A75" s="42" t="str">
        <f>A33</f>
        <v>พร้อมฝาปิด และบ่อพักน้ำคอนกรีตเสริมเหล็ก  บริเวณโค้งบ้านตาปุ๋ย ถึง ท่อเหลี่ยมหน้าอาคารอเนกประสงค์   บ้านหนองไผ่พัฒนา  หมู่ 10    ภายในเขตเทศบาล  ฯ</v>
      </c>
      <c r="B75" s="42"/>
      <c r="C75" s="42"/>
      <c r="D75" s="42"/>
      <c r="E75" s="42"/>
      <c r="F75" s="42"/>
      <c r="G75" s="42"/>
      <c r="H75" s="42"/>
      <c r="I75" s="42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x14ac:dyDescent="0.5">
      <c r="A76" s="42"/>
      <c r="B76" s="42"/>
      <c r="C76" s="42"/>
      <c r="D76" s="42"/>
      <c r="E76" s="42"/>
      <c r="F76" s="42"/>
      <c r="G76" s="42"/>
      <c r="H76" s="42"/>
      <c r="I76" s="42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</row>
    <row r="77" spans="1:26" x14ac:dyDescent="0.5">
      <c r="A77" s="141" t="s">
        <v>104</v>
      </c>
      <c r="B77" s="141"/>
      <c r="C77" s="141"/>
      <c r="D77" s="141"/>
      <c r="E77" s="141"/>
      <c r="F77" s="141"/>
      <c r="G77" s="141"/>
      <c r="H77" s="141"/>
      <c r="I77" s="141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</row>
    <row r="78" spans="1:26" x14ac:dyDescent="0.5">
      <c r="A78" s="142" t="s">
        <v>105</v>
      </c>
      <c r="B78" s="142"/>
      <c r="C78" s="142"/>
      <c r="D78" s="142"/>
      <c r="E78" s="142"/>
      <c r="F78" s="142"/>
      <c r="G78" s="142"/>
      <c r="H78" s="142"/>
      <c r="I78" s="142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</row>
    <row r="79" spans="1:26" x14ac:dyDescent="0.5">
      <c r="A79" s="90" t="s">
        <v>106</v>
      </c>
      <c r="B79" s="90"/>
      <c r="C79" s="90"/>
      <c r="D79" s="90"/>
      <c r="E79" s="90"/>
      <c r="F79" s="90"/>
      <c r="G79" s="90"/>
      <c r="H79" s="90"/>
      <c r="I79" s="90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</row>
    <row r="80" spans="1:26" x14ac:dyDescent="0.5">
      <c r="A80" s="90" t="s">
        <v>107</v>
      </c>
      <c r="B80" s="90"/>
      <c r="C80" s="90"/>
      <c r="D80" s="42"/>
      <c r="E80" s="42"/>
      <c r="F80" s="90" t="s">
        <v>108</v>
      </c>
      <c r="G80" s="90"/>
      <c r="H80" s="90"/>
      <c r="I80" s="90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</row>
    <row r="81" spans="1:26" x14ac:dyDescent="0.5">
      <c r="A81" s="42" t="str">
        <f>A40</f>
        <v xml:space="preserve">               (นายสิทธิพร  เปล่งงูเหลือม)</v>
      </c>
      <c r="B81" s="42"/>
      <c r="C81" s="42"/>
      <c r="D81" s="42"/>
      <c r="E81" s="42"/>
      <c r="F81" s="90" t="s">
        <v>110</v>
      </c>
      <c r="G81" s="42"/>
      <c r="H81" s="42"/>
      <c r="I81" s="42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</row>
    <row r="82" spans="1:26" x14ac:dyDescent="0.5">
      <c r="A82" s="42"/>
      <c r="B82" s="42" t="str">
        <f>B41</f>
        <v>นายช่างโยธาชำนาญงาน</v>
      </c>
      <c r="C82" s="42"/>
      <c r="D82" s="42"/>
      <c r="E82" s="42"/>
      <c r="F82" s="92" t="str">
        <f>F41</f>
        <v xml:space="preserve">                        หัวหน้าฝ่ายการโยธา</v>
      </c>
      <c r="G82" s="91"/>
      <c r="H82" s="91"/>
      <c r="I82" s="91"/>
    </row>
    <row r="83" spans="1:26" ht="26.25" x14ac:dyDescent="0.55000000000000004">
      <c r="A83" s="143" t="s">
        <v>51</v>
      </c>
      <c r="B83" s="143"/>
      <c r="C83" s="143"/>
      <c r="D83" s="143"/>
      <c r="E83" s="143"/>
      <c r="F83" s="143"/>
      <c r="G83" s="143"/>
      <c r="H83" s="143"/>
      <c r="I83" s="143"/>
    </row>
    <row r="84" spans="1:26" x14ac:dyDescent="0.5">
      <c r="A84" s="41" t="s">
        <v>52</v>
      </c>
      <c r="B84" s="42" t="str">
        <f>B2</f>
        <v>ก่อสร้างรางระบายน้ำคอนกรีตเสริมเหล็กพร้อมฝาปิด  และบ่อพักน้ำคอนกรีตเสริมเหล็ก  บริเวณสายทางโค้งบ้านตาปุ๋ย ฯ</v>
      </c>
      <c r="C84" s="42"/>
      <c r="D84" s="42"/>
      <c r="E84" s="42"/>
      <c r="F84" s="42"/>
      <c r="G84" s="42"/>
      <c r="H84" s="43" t="s">
        <v>135</v>
      </c>
      <c r="I84" s="44" t="s">
        <v>55</v>
      </c>
    </row>
    <row r="85" spans="1:26" x14ac:dyDescent="0.5">
      <c r="A85" s="41" t="s">
        <v>56</v>
      </c>
      <c r="B85" s="42"/>
      <c r="C85" s="42"/>
      <c r="D85" s="42"/>
      <c r="E85" s="42"/>
      <c r="F85" s="42"/>
      <c r="G85" s="93"/>
      <c r="H85" s="42" t="str">
        <f>H3</f>
        <v>แบบเลขที่ กช.</v>
      </c>
      <c r="I85" s="43" t="str">
        <f>I3</f>
        <v xml:space="preserve">    /2561</v>
      </c>
    </row>
    <row r="86" spans="1:26" x14ac:dyDescent="0.5">
      <c r="A86" s="41" t="s">
        <v>136</v>
      </c>
      <c r="B86" s="42"/>
      <c r="C86" s="42"/>
      <c r="D86" s="42"/>
      <c r="E86" s="42"/>
      <c r="F86" s="42"/>
      <c r="G86" s="42" t="s">
        <v>59</v>
      </c>
      <c r="H86" s="144">
        <f>H4</f>
        <v>241579</v>
      </c>
      <c r="I86" s="145"/>
    </row>
    <row r="87" spans="1:26" ht="23.25" customHeight="1" x14ac:dyDescent="0.5">
      <c r="A87" s="146" t="s">
        <v>11</v>
      </c>
      <c r="B87" s="146" t="s">
        <v>12</v>
      </c>
      <c r="C87" s="146" t="s">
        <v>60</v>
      </c>
      <c r="D87" s="146" t="s">
        <v>61</v>
      </c>
      <c r="E87" s="135" t="s">
        <v>62</v>
      </c>
      <c r="F87" s="135"/>
      <c r="G87" s="135" t="s">
        <v>63</v>
      </c>
      <c r="H87" s="135"/>
      <c r="I87" s="136" t="s">
        <v>64</v>
      </c>
    </row>
    <row r="88" spans="1:26" x14ac:dyDescent="0.5">
      <c r="A88" s="146"/>
      <c r="B88" s="146"/>
      <c r="C88" s="146"/>
      <c r="D88" s="146"/>
      <c r="E88" s="45" t="s">
        <v>65</v>
      </c>
      <c r="F88" s="45" t="s">
        <v>66</v>
      </c>
      <c r="G88" s="45" t="s">
        <v>65</v>
      </c>
      <c r="H88" s="45" t="s">
        <v>66</v>
      </c>
      <c r="I88" s="137"/>
      <c r="J88" s="160" t="s">
        <v>195</v>
      </c>
    </row>
    <row r="89" spans="1:26" x14ac:dyDescent="0.5">
      <c r="A89" s="46" t="s">
        <v>67</v>
      </c>
      <c r="B89" s="47" t="str">
        <f>B7</f>
        <v>ก่อสร้างรางระบายน้ำคอนกรีตเสริมเหล็กพร้อมฝาปิด  และบ่อพักน้ำคอนกรีตเสริมเหล็ก  บริเวณโค้งบ้านตาปุ๋ย ถึง ท่อเหลี่ยมหน้าอาคารอเนกประสงค์  บ้าน</v>
      </c>
      <c r="C89" s="48"/>
      <c r="D89" s="49"/>
      <c r="E89" s="50"/>
      <c r="F89" s="50"/>
      <c r="G89" s="50"/>
      <c r="H89" s="50"/>
      <c r="I89" s="50"/>
    </row>
    <row r="90" spans="1:26" x14ac:dyDescent="0.5">
      <c r="A90" s="46"/>
      <c r="B90" s="47" t="str">
        <f>B8</f>
        <v>หนองไผ่พัฒนา  หมู่ 10 ภายฯ  ขนาดกว้างภายใน  0.40 ม.   ยาวรวม  290.00  ม.  ลึกเฉลี่ย   0.50 ม.   (รายละเอียดตามแบบที่เทศบาลตำบลโพธิ์กลางกำหนด)</v>
      </c>
      <c r="C90" s="48"/>
      <c r="D90" s="116"/>
      <c r="E90" s="50"/>
      <c r="F90" s="50"/>
      <c r="G90" s="50"/>
      <c r="H90" s="50"/>
      <c r="I90" s="50"/>
      <c r="K90" s="194">
        <f>SUM(I93:I97)+SUM(I59:I62)</f>
        <v>42780.23</v>
      </c>
    </row>
    <row r="91" spans="1:26" x14ac:dyDescent="0.5">
      <c r="A91" s="99"/>
      <c r="B91" s="100" t="s">
        <v>115</v>
      </c>
      <c r="C91" s="101"/>
      <c r="D91" s="69"/>
      <c r="E91" s="102"/>
      <c r="F91" s="102"/>
      <c r="G91" s="102"/>
      <c r="H91" s="102"/>
      <c r="I91" s="103">
        <f>I64</f>
        <v>551000.49</v>
      </c>
    </row>
    <row r="92" spans="1:26" x14ac:dyDescent="0.5">
      <c r="A92" s="52">
        <v>8</v>
      </c>
      <c r="B92" s="56" t="s">
        <v>137</v>
      </c>
      <c r="C92" s="53">
        <v>3</v>
      </c>
      <c r="D92" s="61" t="s">
        <v>128</v>
      </c>
      <c r="E92" s="53"/>
      <c r="F92" s="53"/>
      <c r="G92" s="53"/>
      <c r="H92" s="53"/>
      <c r="I92" s="53"/>
      <c r="K92" s="194">
        <f>C95/1000</f>
        <v>0.23652999999999999</v>
      </c>
      <c r="L92" s="162">
        <v>0.3</v>
      </c>
      <c r="M92" s="194">
        <f>K92*L92</f>
        <v>7.0958999999999994E-2</v>
      </c>
    </row>
    <row r="93" spans="1:26" x14ac:dyDescent="0.5">
      <c r="A93" s="57"/>
      <c r="B93" s="55" t="s">
        <v>138</v>
      </c>
      <c r="C93" s="53">
        <v>9.6</v>
      </c>
      <c r="D93" s="54" t="s">
        <v>72</v>
      </c>
      <c r="E93" s="53">
        <v>0</v>
      </c>
      <c r="F93" s="53">
        <v>0</v>
      </c>
      <c r="G93" s="53">
        <v>99</v>
      </c>
      <c r="H93" s="53">
        <v>950.4</v>
      </c>
      <c r="I93" s="53">
        <v>950.4</v>
      </c>
      <c r="J93" s="160">
        <f>1.2*47*0.05</f>
        <v>2.8200000000000003</v>
      </c>
      <c r="K93" s="161" t="s">
        <v>159</v>
      </c>
      <c r="L93" s="162">
        <f>L12</f>
        <v>0</v>
      </c>
    </row>
    <row r="94" spans="1:26" x14ac:dyDescent="0.5">
      <c r="A94" s="57"/>
      <c r="B94" s="58" t="s">
        <v>78</v>
      </c>
      <c r="C94" s="53">
        <v>1.92</v>
      </c>
      <c r="D94" s="54" t="s">
        <v>72</v>
      </c>
      <c r="E94" s="53">
        <v>1908.88</v>
      </c>
      <c r="F94" s="53">
        <v>3665.05</v>
      </c>
      <c r="G94" s="53">
        <v>0</v>
      </c>
      <c r="H94" s="53">
        <v>0</v>
      </c>
      <c r="I94" s="53">
        <v>3665.05</v>
      </c>
      <c r="J94" s="160">
        <f>1.2*47*0.05</f>
        <v>2.8200000000000003</v>
      </c>
      <c r="K94" s="161" t="s">
        <v>159</v>
      </c>
      <c r="L94" s="162">
        <v>0.05</v>
      </c>
    </row>
    <row r="95" spans="1:26" x14ac:dyDescent="0.5">
      <c r="A95" s="57"/>
      <c r="B95" s="63" t="s">
        <v>82</v>
      </c>
      <c r="C95" s="59">
        <v>236.53</v>
      </c>
      <c r="D95" s="61" t="s">
        <v>83</v>
      </c>
      <c r="E95" s="64">
        <v>19.38</v>
      </c>
      <c r="F95" s="53">
        <v>4583.95</v>
      </c>
      <c r="G95" s="53">
        <v>4.0999999999999996</v>
      </c>
      <c r="H95" s="53">
        <v>969.77</v>
      </c>
      <c r="I95" s="59">
        <v>5553.72</v>
      </c>
      <c r="J95" s="160"/>
      <c r="K95" s="161"/>
      <c r="L95" s="162"/>
    </row>
    <row r="96" spans="1:26" x14ac:dyDescent="0.5">
      <c r="A96" s="57"/>
      <c r="B96" s="63" t="s">
        <v>84</v>
      </c>
      <c r="C96" s="53">
        <v>0.21</v>
      </c>
      <c r="D96" s="61" t="s">
        <v>83</v>
      </c>
      <c r="E96" s="64">
        <v>32.71</v>
      </c>
      <c r="F96" s="53">
        <v>6.87</v>
      </c>
      <c r="G96" s="53">
        <v>0</v>
      </c>
      <c r="H96" s="53">
        <v>0</v>
      </c>
      <c r="I96" s="53">
        <v>6.87</v>
      </c>
      <c r="J96" s="160">
        <v>69.2</v>
      </c>
      <c r="K96" s="161" t="s">
        <v>159</v>
      </c>
      <c r="L96" s="162">
        <v>0.05</v>
      </c>
    </row>
    <row r="97" spans="1:19" x14ac:dyDescent="0.5">
      <c r="A97" s="65"/>
      <c r="B97" s="58" t="s">
        <v>74</v>
      </c>
      <c r="C97" s="59">
        <v>0.51</v>
      </c>
      <c r="D97" s="54" t="s">
        <v>72</v>
      </c>
      <c r="E97" s="60">
        <v>227.42</v>
      </c>
      <c r="F97" s="53">
        <v>115.98</v>
      </c>
      <c r="G97" s="53">
        <v>99</v>
      </c>
      <c r="H97" s="53">
        <v>50.49</v>
      </c>
      <c r="I97" s="53">
        <v>166.47</v>
      </c>
    </row>
    <row r="98" spans="1:19" x14ac:dyDescent="0.5">
      <c r="A98" s="117">
        <v>9</v>
      </c>
      <c r="B98" s="118" t="s">
        <v>139</v>
      </c>
      <c r="C98" s="119"/>
      <c r="D98" s="120"/>
      <c r="E98" s="119"/>
      <c r="F98" s="119"/>
      <c r="G98" s="119"/>
      <c r="H98" s="119"/>
      <c r="I98" s="119"/>
    </row>
    <row r="99" spans="1:19" x14ac:dyDescent="0.5">
      <c r="A99" s="121"/>
      <c r="B99" s="63"/>
      <c r="C99" s="53"/>
      <c r="D99" s="54"/>
      <c r="E99" s="53"/>
      <c r="F99" s="53"/>
      <c r="G99" s="53"/>
      <c r="H99" s="53"/>
      <c r="I99" s="53"/>
      <c r="J99" s="160">
        <f>0.521*1000</f>
        <v>521</v>
      </c>
      <c r="K99" s="161" t="s">
        <v>159</v>
      </c>
      <c r="L99" s="162">
        <v>7.0000000000000007E-2</v>
      </c>
      <c r="M99" s="195">
        <v>24628.6</v>
      </c>
      <c r="Q99" s="196" t="e">
        <f>#REF!/1000</f>
        <v>#REF!</v>
      </c>
    </row>
    <row r="100" spans="1:19" x14ac:dyDescent="0.5">
      <c r="A100" s="52"/>
      <c r="B100" s="56"/>
      <c r="C100" s="53"/>
      <c r="D100" s="61"/>
      <c r="E100" s="53"/>
      <c r="F100" s="53"/>
      <c r="G100" s="53"/>
      <c r="H100" s="53"/>
      <c r="I100" s="53"/>
      <c r="J100" s="160">
        <f>0.166*1000</f>
        <v>166</v>
      </c>
      <c r="K100" s="161" t="s">
        <v>159</v>
      </c>
      <c r="L100" s="162">
        <v>0.13</v>
      </c>
      <c r="M100" s="195">
        <v>23506.26</v>
      </c>
      <c r="N100" s="160" t="s">
        <v>196</v>
      </c>
      <c r="Q100" s="196" t="e">
        <f>#REF!/1000</f>
        <v>#REF!</v>
      </c>
    </row>
    <row r="101" spans="1:19" x14ac:dyDescent="0.5">
      <c r="A101" s="57"/>
      <c r="B101" s="122"/>
      <c r="C101" s="53"/>
      <c r="D101" s="61"/>
      <c r="E101" s="53"/>
      <c r="F101" s="53"/>
      <c r="G101" s="53"/>
      <c r="H101" s="53"/>
      <c r="I101" s="53"/>
      <c r="J101" s="160">
        <f>0.567*1000</f>
        <v>567</v>
      </c>
      <c r="K101" s="161" t="s">
        <v>159</v>
      </c>
      <c r="L101" s="162">
        <v>0.09</v>
      </c>
      <c r="M101" s="195">
        <v>24063.43</v>
      </c>
      <c r="Q101" s="196">
        <f>C137/1000</f>
        <v>0</v>
      </c>
    </row>
    <row r="102" spans="1:19" x14ac:dyDescent="0.5">
      <c r="A102" s="65"/>
      <c r="B102" s="122"/>
      <c r="C102" s="53"/>
      <c r="D102" s="61"/>
      <c r="E102" s="53"/>
      <c r="F102" s="53"/>
      <c r="G102" s="53"/>
      <c r="H102" s="53"/>
      <c r="I102" s="53"/>
      <c r="J102" s="160">
        <f>1.165*1000</f>
        <v>1165</v>
      </c>
      <c r="K102" s="161" t="s">
        <v>159</v>
      </c>
      <c r="L102" s="162">
        <v>0.11</v>
      </c>
      <c r="M102" s="195">
        <v>23582.43</v>
      </c>
      <c r="Q102" s="196">
        <f>C138/1000</f>
        <v>2.0000000000000002E-5</v>
      </c>
    </row>
    <row r="103" spans="1:19" x14ac:dyDescent="0.5">
      <c r="A103" s="57"/>
      <c r="B103" s="122"/>
      <c r="C103" s="53"/>
      <c r="D103" s="61"/>
      <c r="E103" s="53"/>
      <c r="F103" s="53"/>
      <c r="G103" s="53"/>
      <c r="H103" s="53"/>
      <c r="I103" s="53"/>
      <c r="J103" s="173" t="s">
        <v>197</v>
      </c>
      <c r="Q103" s="194" t="e">
        <f>Q99+Q100+Q101+Q102</f>
        <v>#REF!</v>
      </c>
      <c r="R103" s="152">
        <v>30</v>
      </c>
      <c r="S103" s="194" t="e">
        <f>Q103*R103</f>
        <v>#REF!</v>
      </c>
    </row>
    <row r="104" spans="1:19" x14ac:dyDescent="0.5">
      <c r="A104" s="52"/>
      <c r="B104" s="56"/>
      <c r="C104" s="53"/>
      <c r="D104" s="54"/>
      <c r="E104" s="53"/>
      <c r="F104" s="53"/>
      <c r="G104" s="53"/>
      <c r="H104" s="53"/>
      <c r="I104" s="53"/>
      <c r="K104" s="197" t="s">
        <v>198</v>
      </c>
    </row>
    <row r="105" spans="1:19" x14ac:dyDescent="0.5">
      <c r="A105" s="57"/>
      <c r="B105" s="108"/>
      <c r="C105" s="53"/>
      <c r="D105" s="68"/>
      <c r="E105" s="53"/>
      <c r="F105" s="64"/>
      <c r="G105" s="53"/>
      <c r="H105" s="53"/>
      <c r="I105" s="53"/>
      <c r="J105" s="160" t="s">
        <v>199</v>
      </c>
      <c r="O105" s="173" t="s">
        <v>166</v>
      </c>
    </row>
    <row r="106" spans="1:19" x14ac:dyDescent="0.5">
      <c r="A106" s="57"/>
      <c r="B106" s="55"/>
      <c r="C106" s="67"/>
      <c r="D106" s="54"/>
      <c r="E106" s="53"/>
      <c r="F106" s="53"/>
      <c r="G106" s="53"/>
      <c r="H106" s="53"/>
      <c r="I106" s="53"/>
      <c r="J106" s="173" t="s">
        <v>167</v>
      </c>
    </row>
    <row r="107" spans="1:19" x14ac:dyDescent="0.5">
      <c r="A107" s="57"/>
      <c r="B107" s="123"/>
      <c r="C107" s="67"/>
      <c r="D107" s="54"/>
      <c r="E107" s="53"/>
      <c r="F107" s="53"/>
      <c r="G107" s="53"/>
      <c r="H107" s="53"/>
      <c r="I107" s="53"/>
      <c r="J107" s="173" t="s">
        <v>200</v>
      </c>
    </row>
    <row r="108" spans="1:19" x14ac:dyDescent="0.5">
      <c r="A108" s="69"/>
      <c r="B108" s="45" t="s">
        <v>140</v>
      </c>
      <c r="C108" s="69"/>
      <c r="D108" s="69"/>
      <c r="E108" s="69"/>
      <c r="F108" s="69"/>
      <c r="G108" s="69"/>
      <c r="H108" s="69"/>
      <c r="I108" s="71">
        <f>SUM(I91:I106)</f>
        <v>561343</v>
      </c>
    </row>
    <row r="109" spans="1:19" x14ac:dyDescent="0.5">
      <c r="A109" s="138" t="s">
        <v>86</v>
      </c>
      <c r="B109" s="139"/>
      <c r="C109" s="139"/>
      <c r="D109" s="139"/>
      <c r="E109" s="139"/>
      <c r="F109" s="139"/>
      <c r="G109" s="139"/>
      <c r="H109" s="139"/>
      <c r="I109" s="140"/>
      <c r="K109" s="160">
        <v>1.2</v>
      </c>
      <c r="L109" s="160">
        <v>1.2</v>
      </c>
      <c r="M109" s="160">
        <v>0.22500000000000001</v>
      </c>
      <c r="N109" s="160">
        <v>47</v>
      </c>
      <c r="O109" s="160">
        <f>1/COS(0*3.141592645/180)</f>
        <v>1</v>
      </c>
      <c r="P109" s="198">
        <v>0.65</v>
      </c>
      <c r="Q109" s="160">
        <v>1.3</v>
      </c>
    </row>
    <row r="110" spans="1:19" x14ac:dyDescent="0.5">
      <c r="A110" s="124" t="str">
        <f>A25</f>
        <v>หมายเหตุ</v>
      </c>
      <c r="B110" s="73" t="str">
        <f>B25</f>
        <v xml:space="preserve"> ราคาวัสดุ คิดจากพาณิชย์จังหวัดฯ  เดือนเมษายน2561  และค่าแรงคิดจากบัญชีค่าแรง  ค่าดำเนินการ  สำหรับการถอดแบบคำนวณราคากลางงานก่อสร้าง</v>
      </c>
      <c r="C110" s="74"/>
      <c r="D110" s="74"/>
      <c r="E110" s="74"/>
      <c r="F110" s="74"/>
      <c r="G110" s="74"/>
      <c r="H110" s="74"/>
      <c r="I110" s="75"/>
      <c r="K110" s="160">
        <f>ROUND((K109+(L109*4)+M109*2)*N109*1/COS($O$109*PI()/180)*P109*Q109,2)</f>
        <v>256.2</v>
      </c>
    </row>
    <row r="111" spans="1:19" x14ac:dyDescent="0.5">
      <c r="A111" s="76" t="str">
        <f>A67</f>
        <v>ของกรมบัญชีกลาง  และเอกสารของ สพฐ.  ประกอบเอกสารของกรมทางหลวงและจากเอกสารของกรมทางหลวงชนบท</v>
      </c>
      <c r="B111" s="77"/>
      <c r="C111" s="78"/>
      <c r="D111" s="78"/>
      <c r="E111" s="78"/>
      <c r="F111" s="78"/>
      <c r="G111" s="78"/>
      <c r="H111" s="78"/>
      <c r="I111" s="125"/>
    </row>
    <row r="112" spans="1:19" x14ac:dyDescent="0.5">
      <c r="A112" s="126" t="s">
        <v>89</v>
      </c>
      <c r="B112" s="83"/>
      <c r="C112" s="83" t="str">
        <f>C27</f>
        <v xml:space="preserve"> ราคาน้ำมันดีเซลวันที่ 1  เดือนมิถุนายน  2561</v>
      </c>
      <c r="D112" s="127" t="s">
        <v>91</v>
      </c>
      <c r="E112" s="128">
        <f>E68</f>
        <v>29.06</v>
      </c>
      <c r="F112" s="129" t="s">
        <v>92</v>
      </c>
      <c r="G112" s="129"/>
      <c r="H112" s="129"/>
      <c r="I112" s="130"/>
    </row>
    <row r="113" spans="1:9" x14ac:dyDescent="0.5">
      <c r="A113" s="78"/>
      <c r="B113" s="77"/>
      <c r="C113" s="78"/>
      <c r="D113" s="78"/>
      <c r="E113" s="78"/>
      <c r="F113" s="78" t="s">
        <v>93</v>
      </c>
      <c r="G113" s="78"/>
      <c r="H113" s="78"/>
      <c r="I113" s="88"/>
    </row>
    <row r="114" spans="1:9" x14ac:dyDescent="0.5">
      <c r="A114" s="42" t="s">
        <v>94</v>
      </c>
      <c r="B114" s="42"/>
      <c r="C114" s="42"/>
      <c r="D114" s="42"/>
      <c r="E114" s="93"/>
      <c r="F114" s="42" t="s">
        <v>141</v>
      </c>
      <c r="G114" s="77"/>
      <c r="H114" s="77"/>
      <c r="I114" s="77"/>
    </row>
    <row r="115" spans="1:9" x14ac:dyDescent="0.5">
      <c r="A115" s="42" t="str">
        <f>A30</f>
        <v xml:space="preserve">                   </v>
      </c>
      <c r="B115" s="42" t="str">
        <f>B30</f>
        <v>(นายสิทธิพร  เปล่งงูเหลือม)</v>
      </c>
      <c r="C115" s="42"/>
      <c r="D115" s="42"/>
      <c r="E115" s="93"/>
      <c r="F115" s="90" t="str">
        <f>F30</f>
        <v xml:space="preserve">                  (นายอรรถกร  ล้อมในเมือง)</v>
      </c>
      <c r="G115" s="42"/>
      <c r="H115" s="42"/>
      <c r="I115" s="42"/>
    </row>
    <row r="116" spans="1:9" x14ac:dyDescent="0.5">
      <c r="A116" s="42" t="str">
        <f>A31</f>
        <v xml:space="preserve">                     </v>
      </c>
      <c r="B116" s="42" t="str">
        <f>B31</f>
        <v xml:space="preserve">   นายช่างโยธาชำนาญงาน</v>
      </c>
      <c r="C116" s="42"/>
      <c r="D116" s="42"/>
      <c r="E116" s="93"/>
      <c r="F116" s="90" t="str">
        <f>F31</f>
        <v xml:space="preserve">                        ผู้อำนวยการกองช่าง</v>
      </c>
      <c r="G116" s="42"/>
      <c r="H116" s="42"/>
      <c r="I116" s="42"/>
    </row>
    <row r="117" spans="1:9" x14ac:dyDescent="0.5">
      <c r="A117" s="42"/>
      <c r="B117" s="42"/>
      <c r="C117" s="42"/>
      <c r="D117" s="42"/>
      <c r="E117" s="90"/>
      <c r="F117" s="42"/>
      <c r="G117" s="42"/>
      <c r="H117" s="42"/>
      <c r="I117" s="42"/>
    </row>
    <row r="118" spans="1:9" x14ac:dyDescent="0.5">
      <c r="A118" s="42" t="str">
        <f>A32</f>
        <v xml:space="preserve">           คณะกรรมการกำหนดราคากลางได้พิจารณาแล้วเห็นควรอนุมัติให้ใช้รายการประมาณนี้เฉพาะ    โครงการก่อสร้างรางระบายน้ำแบบคอนกรีตเสริมเหล็ก   </v>
      </c>
      <c r="B118" s="42"/>
      <c r="C118" s="42"/>
      <c r="D118" s="42"/>
      <c r="E118" s="42"/>
      <c r="F118" s="42"/>
      <c r="G118" s="42"/>
      <c r="H118" s="42"/>
      <c r="I118" s="42"/>
    </row>
    <row r="119" spans="1:9" x14ac:dyDescent="0.5">
      <c r="A119" s="42" t="str">
        <f>A33</f>
        <v>พร้อมฝาปิด และบ่อพักน้ำคอนกรีตเสริมเหล็ก  บริเวณโค้งบ้านตาปุ๋ย ถึง ท่อเหลี่ยมหน้าอาคารอเนกประสงค์   บ้านหนองไผ่พัฒนา  หมู่ 10    ภายในเขตเทศบาล  ฯ</v>
      </c>
      <c r="B119" s="42"/>
      <c r="C119" s="42"/>
      <c r="D119" s="42"/>
      <c r="E119" s="42"/>
      <c r="F119" s="42"/>
      <c r="G119" s="42"/>
      <c r="H119" s="42"/>
      <c r="I119" s="42"/>
    </row>
    <row r="120" spans="1:9" x14ac:dyDescent="0.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x14ac:dyDescent="0.5">
      <c r="A121" s="141" t="s">
        <v>104</v>
      </c>
      <c r="B121" s="141"/>
      <c r="C121" s="141"/>
      <c r="D121" s="141"/>
      <c r="E121" s="141"/>
      <c r="F121" s="141"/>
      <c r="G121" s="141"/>
      <c r="H121" s="141"/>
      <c r="I121" s="141"/>
    </row>
    <row r="122" spans="1:9" x14ac:dyDescent="0.5">
      <c r="A122" s="142" t="s">
        <v>105</v>
      </c>
      <c r="B122" s="142"/>
      <c r="C122" s="142"/>
      <c r="D122" s="142"/>
      <c r="E122" s="142"/>
      <c r="F122" s="142"/>
      <c r="G122" s="142"/>
      <c r="H122" s="142"/>
      <c r="I122" s="142"/>
    </row>
    <row r="123" spans="1:9" x14ac:dyDescent="0.5">
      <c r="A123" s="90" t="s">
        <v>106</v>
      </c>
      <c r="B123" s="90"/>
      <c r="C123" s="90"/>
      <c r="D123" s="90"/>
      <c r="E123" s="90"/>
      <c r="F123" s="90"/>
      <c r="G123" s="90"/>
      <c r="H123" s="90"/>
      <c r="I123" s="90"/>
    </row>
    <row r="124" spans="1:9" x14ac:dyDescent="0.5">
      <c r="A124" s="90" t="s">
        <v>107</v>
      </c>
      <c r="B124" s="90"/>
      <c r="C124" s="90"/>
      <c r="D124" s="42"/>
      <c r="E124" s="42"/>
      <c r="F124" s="90" t="s">
        <v>108</v>
      </c>
      <c r="G124" s="90"/>
      <c r="H124" s="90"/>
      <c r="I124" s="90"/>
    </row>
    <row r="125" spans="1:9" x14ac:dyDescent="0.5">
      <c r="A125" s="42" t="str">
        <f>A40</f>
        <v xml:space="preserve">               (นายสิทธิพร  เปล่งงูเหลือม)</v>
      </c>
      <c r="B125" s="42"/>
      <c r="C125" s="42"/>
      <c r="D125" s="42"/>
      <c r="E125" s="42"/>
      <c r="F125" s="90" t="s">
        <v>110</v>
      </c>
      <c r="G125" s="42"/>
      <c r="H125" s="42"/>
      <c r="I125" s="42"/>
    </row>
    <row r="126" spans="1:9" x14ac:dyDescent="0.5">
      <c r="A126" s="42"/>
      <c r="B126" s="42" t="str">
        <f>B41</f>
        <v>นายช่างโยธาชำนาญงาน</v>
      </c>
      <c r="C126" s="42"/>
      <c r="D126" s="42"/>
      <c r="E126" s="42"/>
      <c r="F126" s="92" t="str">
        <f>F41</f>
        <v xml:space="preserve">                        หัวหน้าฝ่ายการโยธา</v>
      </c>
      <c r="G126" s="91"/>
      <c r="H126" s="91"/>
      <c r="I126" s="91"/>
    </row>
    <row r="127" spans="1:9" x14ac:dyDescent="0.5">
      <c r="A127" s="42"/>
      <c r="B127" s="42"/>
      <c r="C127" s="42"/>
      <c r="D127" s="42"/>
      <c r="E127" s="42"/>
      <c r="F127" s="92"/>
      <c r="G127" s="92"/>
      <c r="H127" s="92"/>
      <c r="I127" s="92"/>
    </row>
    <row r="128" spans="1:9" ht="26.25" x14ac:dyDescent="0.55000000000000004">
      <c r="A128" s="143" t="s">
        <v>51</v>
      </c>
      <c r="B128" s="143"/>
      <c r="C128" s="143"/>
      <c r="D128" s="143"/>
      <c r="E128" s="143"/>
      <c r="F128" s="143"/>
      <c r="G128" s="143"/>
      <c r="H128" s="143"/>
      <c r="I128" s="143"/>
    </row>
    <row r="129" spans="1:12" x14ac:dyDescent="0.5">
      <c r="A129" s="41" t="s">
        <v>52</v>
      </c>
      <c r="B129" s="115" t="str">
        <f>B2</f>
        <v>ก่อสร้างรางระบายน้ำคอนกรีตเสริมเหล็กพร้อมฝาปิด  และบ่อพักน้ำคอนกรีตเสริมเหล็ก  บริเวณสายทางโค้งบ้านตาปุ๋ย ฯ</v>
      </c>
      <c r="C129" s="42"/>
      <c r="D129" s="42"/>
      <c r="E129" s="42"/>
      <c r="F129" s="42"/>
      <c r="G129" s="42"/>
      <c r="H129" s="43" t="s">
        <v>142</v>
      </c>
      <c r="I129" s="131" t="s">
        <v>55</v>
      </c>
    </row>
    <row r="130" spans="1:12" x14ac:dyDescent="0.5">
      <c r="A130" s="41" t="s">
        <v>143</v>
      </c>
      <c r="B130" s="42"/>
      <c r="C130" s="42"/>
      <c r="D130" s="42"/>
      <c r="E130" s="42"/>
      <c r="F130" s="42"/>
      <c r="G130" s="42" t="s">
        <v>57</v>
      </c>
      <c r="H130" s="43" t="str">
        <f>I3</f>
        <v xml:space="preserve">    /2561</v>
      </c>
      <c r="I130" s="42"/>
    </row>
    <row r="131" spans="1:12" x14ac:dyDescent="0.5">
      <c r="A131" s="41" t="s">
        <v>136</v>
      </c>
      <c r="B131" s="42"/>
      <c r="C131" s="42"/>
      <c r="D131" s="42"/>
      <c r="E131" s="42"/>
      <c r="F131" s="42"/>
      <c r="G131" s="42" t="s">
        <v>59</v>
      </c>
      <c r="H131" s="144">
        <f>H4</f>
        <v>241579</v>
      </c>
      <c r="I131" s="145"/>
    </row>
    <row r="132" spans="1:12" ht="23.25" customHeight="1" x14ac:dyDescent="0.5">
      <c r="A132" s="146" t="s">
        <v>11</v>
      </c>
      <c r="B132" s="146" t="s">
        <v>12</v>
      </c>
      <c r="C132" s="146" t="s">
        <v>60</v>
      </c>
      <c r="D132" s="146" t="s">
        <v>61</v>
      </c>
      <c r="E132" s="135" t="s">
        <v>62</v>
      </c>
      <c r="F132" s="135"/>
      <c r="G132" s="135" t="s">
        <v>63</v>
      </c>
      <c r="H132" s="135"/>
      <c r="I132" s="136" t="s">
        <v>64</v>
      </c>
    </row>
    <row r="133" spans="1:12" x14ac:dyDescent="0.5">
      <c r="A133" s="146"/>
      <c r="B133" s="146"/>
      <c r="C133" s="146"/>
      <c r="D133" s="146"/>
      <c r="E133" s="45" t="s">
        <v>65</v>
      </c>
      <c r="F133" s="45" t="s">
        <v>66</v>
      </c>
      <c r="G133" s="45" t="s">
        <v>65</v>
      </c>
      <c r="H133" s="45" t="s">
        <v>66</v>
      </c>
      <c r="I133" s="137"/>
    </row>
    <row r="134" spans="1:12" x14ac:dyDescent="0.5">
      <c r="A134" s="46" t="s">
        <v>67</v>
      </c>
      <c r="B134" s="47" t="str">
        <f>B7</f>
        <v>ก่อสร้างรางระบายน้ำคอนกรีตเสริมเหล็กพร้อมฝาปิด  และบ่อพักน้ำคอนกรีตเสริมเหล็ก  บริเวณโค้งบ้านตาปุ๋ย ถึง ท่อเหลี่ยมหน้าอาคารอเนกประสงค์  บ้าน</v>
      </c>
      <c r="C134" s="48"/>
      <c r="D134" s="49"/>
      <c r="E134" s="50"/>
      <c r="F134" s="50"/>
      <c r="G134" s="50"/>
      <c r="H134" s="50"/>
      <c r="I134" s="50"/>
    </row>
    <row r="135" spans="1:12" x14ac:dyDescent="0.5">
      <c r="A135" s="46"/>
      <c r="B135" s="47" t="str">
        <f>B8</f>
        <v>หนองไผ่พัฒนา  หมู่ 10 ภายฯ  ขนาดกว้างภายใน  0.40 ม.   ยาวรวม  290.00  ม.  ลึกเฉลี่ย   0.50 ม.   (รายละเอียดตามแบบที่เทศบาลตำบลโพธิ์กลางกำหนด)</v>
      </c>
      <c r="C135" s="48"/>
      <c r="D135" s="116"/>
      <c r="E135" s="50"/>
      <c r="F135" s="50"/>
      <c r="G135" s="50"/>
      <c r="H135" s="50"/>
      <c r="I135" s="50"/>
    </row>
    <row r="136" spans="1:12" x14ac:dyDescent="0.5">
      <c r="A136" s="99"/>
      <c r="B136" s="100" t="s">
        <v>115</v>
      </c>
      <c r="C136" s="101"/>
      <c r="D136" s="69"/>
      <c r="E136" s="102"/>
      <c r="F136" s="102"/>
      <c r="G136" s="102"/>
      <c r="H136" s="102"/>
      <c r="I136" s="103">
        <f>I109</f>
        <v>0</v>
      </c>
    </row>
    <row r="137" spans="1:12" x14ac:dyDescent="0.5">
      <c r="A137" s="121">
        <v>9</v>
      </c>
      <c r="B137" s="63" t="s">
        <v>144</v>
      </c>
      <c r="C137" s="53"/>
      <c r="D137" s="54"/>
      <c r="E137" s="53"/>
      <c r="F137" s="53"/>
      <c r="G137" s="53"/>
      <c r="H137" s="53"/>
      <c r="I137" s="53"/>
      <c r="J137" s="150">
        <v>5</v>
      </c>
      <c r="K137" s="199">
        <f>D137*J137</f>
        <v>0</v>
      </c>
      <c r="L137" s="151"/>
    </row>
    <row r="138" spans="1:12" x14ac:dyDescent="0.5">
      <c r="A138" s="52"/>
      <c r="B138" s="56" t="s">
        <v>145</v>
      </c>
      <c r="C138" s="53">
        <v>0.02</v>
      </c>
      <c r="D138" s="61" t="s">
        <v>72</v>
      </c>
      <c r="E138" s="53">
        <v>0</v>
      </c>
      <c r="F138" s="53">
        <v>0</v>
      </c>
      <c r="G138" s="53">
        <v>99</v>
      </c>
      <c r="H138" s="53">
        <v>1.98</v>
      </c>
      <c r="I138" s="53">
        <v>1.98</v>
      </c>
      <c r="J138" s="150">
        <v>1369.58</v>
      </c>
      <c r="K138" s="185">
        <v>6</v>
      </c>
      <c r="L138" s="151">
        <f>J138/K138</f>
        <v>228.26333333333332</v>
      </c>
    </row>
    <row r="139" spans="1:12" x14ac:dyDescent="0.5">
      <c r="A139" s="57"/>
      <c r="B139" s="122" t="s">
        <v>146</v>
      </c>
      <c r="C139" s="53">
        <v>0.03</v>
      </c>
      <c r="D139" s="61" t="s">
        <v>72</v>
      </c>
      <c r="E139" s="53">
        <v>1810.75</v>
      </c>
      <c r="F139" s="53">
        <v>54.32</v>
      </c>
      <c r="G139" s="53">
        <v>306</v>
      </c>
      <c r="H139" s="53">
        <v>9.18</v>
      </c>
      <c r="I139" s="53">
        <v>63.5</v>
      </c>
    </row>
    <row r="140" spans="1:12" x14ac:dyDescent="0.5">
      <c r="A140" s="65"/>
      <c r="B140" s="122" t="s">
        <v>147</v>
      </c>
      <c r="C140" s="53">
        <v>6</v>
      </c>
      <c r="D140" s="61" t="s">
        <v>80</v>
      </c>
      <c r="E140" s="53">
        <v>228.26</v>
      </c>
      <c r="F140" s="53">
        <v>1369.56</v>
      </c>
      <c r="G140" s="53">
        <v>0</v>
      </c>
      <c r="H140" s="53">
        <v>0</v>
      </c>
      <c r="I140" s="53">
        <v>1369.56</v>
      </c>
    </row>
    <row r="141" spans="1:12" x14ac:dyDescent="0.5">
      <c r="A141" s="57"/>
      <c r="B141" s="122" t="s">
        <v>148</v>
      </c>
      <c r="C141" s="53"/>
      <c r="D141" s="61"/>
      <c r="E141" s="53"/>
      <c r="F141" s="53"/>
      <c r="G141" s="53"/>
      <c r="H141" s="53"/>
      <c r="I141" s="53"/>
    </row>
    <row r="142" spans="1:12" x14ac:dyDescent="0.5">
      <c r="A142" s="52"/>
      <c r="B142" s="62" t="s">
        <v>149</v>
      </c>
      <c r="C142" s="53">
        <v>1</v>
      </c>
      <c r="D142" s="54" t="s">
        <v>150</v>
      </c>
      <c r="E142" s="53">
        <v>1565</v>
      </c>
      <c r="F142" s="53">
        <v>1565</v>
      </c>
      <c r="G142" s="53">
        <v>0</v>
      </c>
      <c r="H142" s="53">
        <v>0</v>
      </c>
      <c r="I142" s="53">
        <v>1565</v>
      </c>
      <c r="J142" s="200">
        <v>13</v>
      </c>
      <c r="K142" s="161" t="s">
        <v>159</v>
      </c>
      <c r="L142" s="162">
        <v>0</v>
      </c>
    </row>
    <row r="143" spans="1:12" x14ac:dyDescent="0.5">
      <c r="A143" s="57"/>
      <c r="B143" s="108" t="s">
        <v>151</v>
      </c>
      <c r="C143" s="53"/>
      <c r="D143" s="68"/>
      <c r="E143" s="53"/>
      <c r="F143" s="64"/>
      <c r="G143" s="53"/>
      <c r="H143" s="53"/>
      <c r="I143" s="53"/>
    </row>
    <row r="144" spans="1:12" x14ac:dyDescent="0.5">
      <c r="A144" s="57"/>
      <c r="B144" s="108"/>
      <c r="C144" s="53"/>
      <c r="D144" s="68"/>
      <c r="E144" s="53"/>
      <c r="F144" s="64"/>
      <c r="G144" s="53"/>
      <c r="H144" s="53"/>
      <c r="I144" s="53"/>
    </row>
    <row r="145" spans="1:16" x14ac:dyDescent="0.5">
      <c r="A145" s="57"/>
      <c r="B145" s="108"/>
      <c r="C145" s="53"/>
      <c r="D145" s="68"/>
      <c r="E145" s="53"/>
      <c r="F145" s="64"/>
      <c r="G145" s="53"/>
      <c r="H145" s="53"/>
      <c r="I145" s="53"/>
    </row>
    <row r="146" spans="1:16" x14ac:dyDescent="0.5">
      <c r="A146" s="57"/>
      <c r="B146" s="108"/>
      <c r="C146" s="53"/>
      <c r="D146" s="68"/>
      <c r="E146" s="53"/>
      <c r="F146" s="64"/>
      <c r="G146" s="53"/>
      <c r="H146" s="53"/>
      <c r="I146" s="53"/>
    </row>
    <row r="147" spans="1:16" x14ac:dyDescent="0.5">
      <c r="A147" s="57"/>
      <c r="B147" s="108"/>
      <c r="C147" s="53"/>
      <c r="D147" s="68"/>
      <c r="E147" s="53"/>
      <c r="F147" s="64"/>
      <c r="G147" s="53"/>
      <c r="H147" s="53"/>
      <c r="I147" s="53"/>
    </row>
    <row r="148" spans="1:16" x14ac:dyDescent="0.5">
      <c r="A148" s="57"/>
      <c r="B148" s="108"/>
      <c r="C148" s="53"/>
      <c r="D148" s="68"/>
      <c r="E148" s="53"/>
      <c r="F148" s="64"/>
      <c r="G148" s="53"/>
      <c r="H148" s="53"/>
      <c r="I148" s="53"/>
      <c r="J148" s="160">
        <v>41.21</v>
      </c>
      <c r="K148" s="161" t="s">
        <v>159</v>
      </c>
      <c r="L148" s="162">
        <f>L96</f>
        <v>0.05</v>
      </c>
    </row>
    <row r="149" spans="1:16" x14ac:dyDescent="0.5">
      <c r="A149" s="57"/>
      <c r="B149" s="108"/>
      <c r="C149" s="53"/>
      <c r="D149" s="68"/>
      <c r="E149" s="53"/>
      <c r="F149" s="64"/>
      <c r="G149" s="53"/>
      <c r="H149" s="53"/>
      <c r="I149" s="53"/>
    </row>
    <row r="150" spans="1:16" x14ac:dyDescent="0.5">
      <c r="A150" s="57"/>
      <c r="B150" s="108"/>
      <c r="C150" s="53"/>
      <c r="D150" s="68"/>
      <c r="E150" s="53"/>
      <c r="F150" s="64"/>
      <c r="G150" s="53"/>
      <c r="H150" s="53"/>
      <c r="I150" s="53"/>
      <c r="J150" s="200">
        <f>ROUND(((O150+O151)*P150),2)</f>
        <v>1050.01</v>
      </c>
      <c r="K150" s="161" t="s">
        <v>159</v>
      </c>
      <c r="L150" s="162">
        <v>0.09</v>
      </c>
      <c r="M150" s="195">
        <v>23506.26</v>
      </c>
      <c r="O150" s="195">
        <v>1126.1379999999999</v>
      </c>
      <c r="P150" s="152">
        <v>0.88800000000000001</v>
      </c>
    </row>
    <row r="151" spans="1:16" x14ac:dyDescent="0.5">
      <c r="A151" s="57"/>
      <c r="B151" s="108"/>
      <c r="C151" s="53"/>
      <c r="D151" s="68"/>
      <c r="E151" s="53"/>
      <c r="F151" s="64"/>
      <c r="G151" s="53"/>
      <c r="H151" s="53"/>
      <c r="I151" s="53"/>
      <c r="J151" s="173" t="s">
        <v>197</v>
      </c>
      <c r="O151" s="194">
        <f>O150*5%</f>
        <v>56.306899999999999</v>
      </c>
    </row>
    <row r="152" spans="1:16" x14ac:dyDescent="0.5">
      <c r="A152" s="57"/>
      <c r="B152" s="123"/>
      <c r="C152" s="67"/>
      <c r="D152" s="54"/>
      <c r="E152" s="53"/>
      <c r="F152" s="53"/>
      <c r="G152" s="53"/>
      <c r="H152" s="53"/>
      <c r="I152" s="53"/>
    </row>
    <row r="153" spans="1:16" x14ac:dyDescent="0.5">
      <c r="A153" s="69"/>
      <c r="B153" s="45" t="s">
        <v>85</v>
      </c>
      <c r="C153" s="69"/>
      <c r="D153" s="69"/>
      <c r="E153" s="69"/>
      <c r="F153" s="69"/>
      <c r="G153" s="69"/>
      <c r="H153" s="69"/>
      <c r="I153" s="71">
        <f>SUM(I136:I151)</f>
        <v>3000.04</v>
      </c>
      <c r="J153" s="200">
        <v>7</v>
      </c>
      <c r="K153" s="161" t="s">
        <v>159</v>
      </c>
      <c r="L153" s="162">
        <v>0.1</v>
      </c>
      <c r="M153" s="152">
        <v>6</v>
      </c>
      <c r="N153" s="152">
        <v>7.66</v>
      </c>
    </row>
    <row r="154" spans="1:16" x14ac:dyDescent="0.5">
      <c r="A154" s="138" t="s">
        <v>86</v>
      </c>
      <c r="B154" s="139"/>
      <c r="C154" s="139"/>
      <c r="D154" s="139"/>
      <c r="E154" s="139"/>
      <c r="F154" s="139"/>
      <c r="G154" s="139"/>
      <c r="H154" s="139"/>
      <c r="I154" s="140"/>
      <c r="J154" s="200">
        <v>27</v>
      </c>
      <c r="K154" s="161" t="s">
        <v>159</v>
      </c>
      <c r="L154" s="162">
        <v>0.1</v>
      </c>
      <c r="M154" s="152">
        <v>6</v>
      </c>
      <c r="N154" s="152">
        <v>8.4779999999999998</v>
      </c>
    </row>
    <row r="155" spans="1:16" x14ac:dyDescent="0.5">
      <c r="A155" s="124" t="str">
        <f>A25</f>
        <v>หมายเหตุ</v>
      </c>
      <c r="B155" s="73" t="str">
        <f>B25</f>
        <v xml:space="preserve"> ราคาวัสดุ คิดจากพาณิชย์จังหวัดฯ  เดือนเมษายน2561  และค่าแรงคิดจากบัญชีค่าแรง  ค่าดำเนินการ  สำหรับการถอดแบบคำนวณราคากลางงานก่อสร้าง</v>
      </c>
      <c r="C155" s="74"/>
      <c r="D155" s="74"/>
      <c r="E155" s="74"/>
      <c r="F155" s="74"/>
      <c r="G155" s="74"/>
      <c r="H155" s="74"/>
      <c r="I155" s="75"/>
    </row>
    <row r="156" spans="1:16" x14ac:dyDescent="0.5">
      <c r="A156" s="76" t="str">
        <f>A26</f>
        <v>ของกรมบัญชีกลาง  และเอกสารของ สพฐ.  ประกอบเอกสารของกรมทางหลวงและจากเอกสารของกรมทางหลวงชนบท</v>
      </c>
      <c r="B156" s="77"/>
      <c r="C156" s="78"/>
      <c r="D156" s="78"/>
      <c r="E156" s="78"/>
      <c r="F156" s="78"/>
      <c r="G156" s="78"/>
      <c r="H156" s="78"/>
      <c r="I156" s="125"/>
      <c r="N156" s="164" t="s">
        <v>201</v>
      </c>
      <c r="O156" s="160" t="s">
        <v>202</v>
      </c>
    </row>
    <row r="157" spans="1:16" x14ac:dyDescent="0.5">
      <c r="A157" s="126" t="s">
        <v>89</v>
      </c>
      <c r="B157" s="83"/>
      <c r="C157" s="83" t="str">
        <f>C27</f>
        <v xml:space="preserve"> ราคาน้ำมันดีเซลวันที่ 1  เดือนมิถุนายน  2561</v>
      </c>
      <c r="D157" s="127" t="s">
        <v>91</v>
      </c>
      <c r="E157" s="128">
        <f>E27</f>
        <v>29.06</v>
      </c>
      <c r="F157" s="129" t="s">
        <v>92</v>
      </c>
      <c r="G157" s="129"/>
      <c r="H157" s="129"/>
      <c r="I157" s="130"/>
      <c r="J157" s="173" t="s">
        <v>166</v>
      </c>
      <c r="O157" s="160">
        <f>(0.5*0.736*4*2*13)+( 0.637 *0.758)+(0.757*1.515)</f>
        <v>39.901701000000003</v>
      </c>
      <c r="P157" s="160">
        <v>1</v>
      </c>
    </row>
    <row r="158" spans="1:16" x14ac:dyDescent="0.5">
      <c r="A158" s="78"/>
      <c r="B158" s="77"/>
      <c r="C158" s="78"/>
      <c r="D158" s="78"/>
      <c r="E158" s="78"/>
      <c r="F158" s="78" t="s">
        <v>93</v>
      </c>
      <c r="G158" s="78"/>
      <c r="H158" s="78"/>
      <c r="I158" s="88"/>
      <c r="J158" s="173" t="s">
        <v>167</v>
      </c>
    </row>
    <row r="159" spans="1:16" x14ac:dyDescent="0.5">
      <c r="A159" s="42" t="s">
        <v>94</v>
      </c>
      <c r="B159" s="42"/>
      <c r="C159" s="42"/>
      <c r="D159" s="42"/>
      <c r="E159" s="93"/>
      <c r="F159" s="42" t="s">
        <v>141</v>
      </c>
      <c r="G159" s="77"/>
      <c r="H159" s="77"/>
      <c r="I159" s="77"/>
      <c r="J159" s="173" t="s">
        <v>200</v>
      </c>
    </row>
    <row r="160" spans="1:16" x14ac:dyDescent="0.5">
      <c r="A160" s="42"/>
      <c r="B160" s="42" t="str">
        <f>B30</f>
        <v>(นายสิทธิพร  เปล่งงูเหลือม)</v>
      </c>
      <c r="C160" s="42"/>
      <c r="D160" s="42"/>
      <c r="E160" s="93"/>
      <c r="F160" s="90" t="str">
        <f>F30</f>
        <v xml:space="preserve">                  (นายอรรถกร  ล้อมในเมือง)</v>
      </c>
      <c r="G160" s="42"/>
      <c r="H160" s="42"/>
      <c r="I160" s="42"/>
    </row>
    <row r="161" spans="1:26" x14ac:dyDescent="0.5">
      <c r="A161" s="42"/>
      <c r="B161" s="42" t="str">
        <f>B31</f>
        <v xml:space="preserve">   นายช่างโยธาชำนาญงาน</v>
      </c>
      <c r="C161" s="42"/>
      <c r="D161" s="42"/>
      <c r="E161" s="93"/>
      <c r="F161" s="90" t="str">
        <f>F31</f>
        <v xml:space="preserve">                        ผู้อำนวยการกองช่าง</v>
      </c>
      <c r="G161" s="42"/>
      <c r="H161" s="42"/>
      <c r="I161" s="42"/>
    </row>
    <row r="162" spans="1:26" x14ac:dyDescent="0.5">
      <c r="A162" s="42"/>
      <c r="B162" s="42"/>
      <c r="C162" s="42"/>
      <c r="D162" s="42"/>
      <c r="E162" s="90"/>
      <c r="F162" s="42"/>
      <c r="G162" s="42"/>
      <c r="H162" s="42"/>
      <c r="I162" s="42"/>
    </row>
    <row r="163" spans="1:26" x14ac:dyDescent="0.5">
      <c r="A163" s="42" t="str">
        <f>A32</f>
        <v xml:space="preserve">           คณะกรรมการกำหนดราคากลางได้พิจารณาแล้วเห็นควรอนุมัติให้ใช้รายการประมาณนี้เฉพาะ    โครงการก่อสร้างรางระบายน้ำแบบคอนกรีตเสริมเหล็ก   </v>
      </c>
      <c r="B163" s="42"/>
      <c r="C163" s="42"/>
      <c r="D163" s="42"/>
      <c r="E163" s="42"/>
      <c r="F163" s="42"/>
      <c r="G163" s="42"/>
      <c r="H163" s="42"/>
      <c r="I163" s="42"/>
    </row>
    <row r="164" spans="1:26" x14ac:dyDescent="0.5">
      <c r="A164" s="42" t="str">
        <f>A33</f>
        <v>พร้อมฝาปิด และบ่อพักน้ำคอนกรีตเสริมเหล็ก  บริเวณโค้งบ้านตาปุ๋ย ถึง ท่อเหลี่ยมหน้าอาคารอเนกประสงค์   บ้านหนองไผ่พัฒนา  หมู่ 10    ภายในเขตเทศบาล  ฯ</v>
      </c>
      <c r="B164" s="42"/>
      <c r="C164" s="42"/>
      <c r="D164" s="42"/>
      <c r="E164" s="42"/>
      <c r="F164" s="42"/>
      <c r="G164" s="42"/>
      <c r="H164" s="42"/>
      <c r="I164" s="42"/>
    </row>
    <row r="165" spans="1:26" x14ac:dyDescent="0.5">
      <c r="A165" s="42"/>
      <c r="B165" s="42"/>
      <c r="C165" s="42"/>
      <c r="D165" s="42"/>
      <c r="E165" s="42"/>
      <c r="F165" s="42"/>
      <c r="G165" s="42"/>
      <c r="H165" s="42"/>
      <c r="I165" s="42"/>
    </row>
    <row r="166" spans="1:26" x14ac:dyDescent="0.5">
      <c r="A166" s="141" t="s">
        <v>104</v>
      </c>
      <c r="B166" s="141"/>
      <c r="C166" s="141"/>
      <c r="D166" s="141"/>
      <c r="E166" s="141"/>
      <c r="F166" s="141"/>
      <c r="G166" s="141"/>
      <c r="H166" s="141"/>
      <c r="I166" s="141"/>
    </row>
    <row r="167" spans="1:26" x14ac:dyDescent="0.5">
      <c r="A167" s="142" t="str">
        <f>A36</f>
        <v xml:space="preserve">                                                                                                 (นายอรรถกร  ล้อมในเมือง)   </v>
      </c>
      <c r="B167" s="142"/>
      <c r="C167" s="142"/>
      <c r="D167" s="142"/>
      <c r="E167" s="142"/>
      <c r="F167" s="142"/>
      <c r="G167" s="142"/>
      <c r="H167" s="142"/>
      <c r="I167" s="142"/>
    </row>
    <row r="168" spans="1:26" x14ac:dyDescent="0.5">
      <c r="A168" s="142" t="str">
        <f>A37</f>
        <v xml:space="preserve">                                                                                                       ผู้อำนวยการกองช่าง</v>
      </c>
      <c r="B168" s="142"/>
      <c r="C168" s="142"/>
      <c r="D168" s="142"/>
      <c r="E168" s="142"/>
      <c r="F168" s="142"/>
      <c r="G168" s="142"/>
      <c r="H168" s="142"/>
      <c r="I168" s="142"/>
    </row>
    <row r="169" spans="1:26" x14ac:dyDescent="0.5">
      <c r="A169" s="90" t="s">
        <v>107</v>
      </c>
      <c r="B169" s="90"/>
      <c r="C169" s="90"/>
      <c r="D169" s="42"/>
      <c r="E169" s="42"/>
      <c r="F169" s="90" t="s">
        <v>108</v>
      </c>
      <c r="G169" s="90"/>
      <c r="H169" s="90"/>
      <c r="I169" s="90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</row>
    <row r="170" spans="1:26" x14ac:dyDescent="0.5">
      <c r="A170" s="42"/>
      <c r="B170" s="42" t="str">
        <f>B41</f>
        <v>นายช่างโยธาชำนาญงาน</v>
      </c>
      <c r="C170" s="42"/>
      <c r="D170" s="42"/>
      <c r="E170" s="42"/>
      <c r="F170" s="90" t="str">
        <f>F40</f>
        <v xml:space="preserve">                    (นายประวิตร  สีหะธรางกูร)</v>
      </c>
      <c r="G170" s="42"/>
      <c r="H170" s="42"/>
      <c r="I170" s="42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</row>
    <row r="171" spans="1:26" x14ac:dyDescent="0.5">
      <c r="A171" s="42"/>
      <c r="B171" s="42" t="str">
        <f>B41</f>
        <v>นายช่างโยธาชำนาญงาน</v>
      </c>
      <c r="C171" s="42"/>
      <c r="D171" s="42"/>
      <c r="E171" s="42"/>
      <c r="F171" s="90" t="str">
        <f>F41</f>
        <v xml:space="preserve">                        หัวหน้าฝ่ายการโยธา</v>
      </c>
      <c r="G171" s="91"/>
      <c r="H171" s="91"/>
      <c r="I171" s="91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</row>
    <row r="172" spans="1:26" x14ac:dyDescent="0.5"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</row>
    <row r="173" spans="1:26" x14ac:dyDescent="0.5"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</row>
    <row r="174" spans="1:26" x14ac:dyDescent="0.5"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</row>
    <row r="175" spans="1:26" x14ac:dyDescent="0.5"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</row>
    <row r="176" spans="1:26" x14ac:dyDescent="0.5"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</row>
    <row r="177" spans="10:26" x14ac:dyDescent="0.5"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</row>
    <row r="178" spans="10:26" x14ac:dyDescent="0.5"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</row>
    <row r="179" spans="10:26" x14ac:dyDescent="0.5"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</row>
    <row r="180" spans="10:26" x14ac:dyDescent="0.5"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</row>
  </sheetData>
  <mergeCells count="49">
    <mergeCell ref="A1:I1"/>
    <mergeCell ref="H4:I4"/>
    <mergeCell ref="A5:A6"/>
    <mergeCell ref="B5:B6"/>
    <mergeCell ref="C5:C6"/>
    <mergeCell ref="D5:D6"/>
    <mergeCell ref="E5:F5"/>
    <mergeCell ref="G5:H5"/>
    <mergeCell ref="I5:I6"/>
    <mergeCell ref="A83:I83"/>
    <mergeCell ref="A24:I24"/>
    <mergeCell ref="A35:I35"/>
    <mergeCell ref="A36:I36"/>
    <mergeCell ref="A42:I42"/>
    <mergeCell ref="H45:I45"/>
    <mergeCell ref="A46:A47"/>
    <mergeCell ref="B46:B47"/>
    <mergeCell ref="C46:C47"/>
    <mergeCell ref="D46:D47"/>
    <mergeCell ref="E46:F46"/>
    <mergeCell ref="G46:H46"/>
    <mergeCell ref="I46:I47"/>
    <mergeCell ref="A65:I65"/>
    <mergeCell ref="A77:I77"/>
    <mergeCell ref="A78:I78"/>
    <mergeCell ref="H86:I86"/>
    <mergeCell ref="A87:A88"/>
    <mergeCell ref="B87:B88"/>
    <mergeCell ref="C87:C88"/>
    <mergeCell ref="D87:D88"/>
    <mergeCell ref="E87:F87"/>
    <mergeCell ref="G87:H87"/>
    <mergeCell ref="I87:I88"/>
    <mergeCell ref="A168:I168"/>
    <mergeCell ref="A109:I109"/>
    <mergeCell ref="A121:I121"/>
    <mergeCell ref="A122:I122"/>
    <mergeCell ref="A128:I128"/>
    <mergeCell ref="H131:I131"/>
    <mergeCell ref="A132:A133"/>
    <mergeCell ref="B132:B133"/>
    <mergeCell ref="C132:C133"/>
    <mergeCell ref="D132:D133"/>
    <mergeCell ref="E132:F132"/>
    <mergeCell ref="G132:H132"/>
    <mergeCell ref="I132:I133"/>
    <mergeCell ref="A154:I154"/>
    <mergeCell ref="A166:I166"/>
    <mergeCell ref="A167:I167"/>
  </mergeCells>
  <pageMargins left="0.7" right="0.7" top="0.75" bottom="0.75" header="0.3" footer="0.3"/>
  <pageSetup paperSize="20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L51"/>
  <sheetViews>
    <sheetView workbookViewId="0">
      <selection activeCell="D21" sqref="D21"/>
    </sheetView>
  </sheetViews>
  <sheetFormatPr defaultRowHeight="23.25" x14ac:dyDescent="0.5"/>
  <cols>
    <col min="5" max="5" width="23.85546875" customWidth="1"/>
    <col min="6" max="7" width="13.5703125" customWidth="1"/>
    <col min="8" max="9" width="13.140625" customWidth="1"/>
    <col min="10" max="10" width="13.7109375" customWidth="1"/>
    <col min="11" max="11" width="13.42578125" customWidth="1"/>
    <col min="12" max="12" width="15.5703125" customWidth="1"/>
    <col min="261" max="261" width="23.85546875" customWidth="1"/>
    <col min="262" max="263" width="13.5703125" customWidth="1"/>
    <col min="264" max="265" width="13.140625" customWidth="1"/>
    <col min="266" max="266" width="13.7109375" customWidth="1"/>
    <col min="267" max="267" width="13.42578125" customWidth="1"/>
    <col min="268" max="268" width="15.5703125" customWidth="1"/>
    <col min="517" max="517" width="23.85546875" customWidth="1"/>
    <col min="518" max="519" width="13.5703125" customWidth="1"/>
    <col min="520" max="521" width="13.140625" customWidth="1"/>
    <col min="522" max="522" width="13.7109375" customWidth="1"/>
    <col min="523" max="523" width="13.42578125" customWidth="1"/>
    <col min="524" max="524" width="15.5703125" customWidth="1"/>
    <col min="773" max="773" width="23.85546875" customWidth="1"/>
    <col min="774" max="775" width="13.5703125" customWidth="1"/>
    <col min="776" max="777" width="13.140625" customWidth="1"/>
    <col min="778" max="778" width="13.7109375" customWidth="1"/>
    <col min="779" max="779" width="13.42578125" customWidth="1"/>
    <col min="780" max="780" width="15.5703125" customWidth="1"/>
    <col min="1029" max="1029" width="23.85546875" customWidth="1"/>
    <col min="1030" max="1031" width="13.5703125" customWidth="1"/>
    <col min="1032" max="1033" width="13.140625" customWidth="1"/>
    <col min="1034" max="1034" width="13.7109375" customWidth="1"/>
    <col min="1035" max="1035" width="13.42578125" customWidth="1"/>
    <col min="1036" max="1036" width="15.5703125" customWidth="1"/>
    <col min="1285" max="1285" width="23.85546875" customWidth="1"/>
    <col min="1286" max="1287" width="13.5703125" customWidth="1"/>
    <col min="1288" max="1289" width="13.140625" customWidth="1"/>
    <col min="1290" max="1290" width="13.7109375" customWidth="1"/>
    <col min="1291" max="1291" width="13.42578125" customWidth="1"/>
    <col min="1292" max="1292" width="15.5703125" customWidth="1"/>
    <col min="1541" max="1541" width="23.85546875" customWidth="1"/>
    <col min="1542" max="1543" width="13.5703125" customWidth="1"/>
    <col min="1544" max="1545" width="13.140625" customWidth="1"/>
    <col min="1546" max="1546" width="13.7109375" customWidth="1"/>
    <col min="1547" max="1547" width="13.42578125" customWidth="1"/>
    <col min="1548" max="1548" width="15.5703125" customWidth="1"/>
    <col min="1797" max="1797" width="23.85546875" customWidth="1"/>
    <col min="1798" max="1799" width="13.5703125" customWidth="1"/>
    <col min="1800" max="1801" width="13.140625" customWidth="1"/>
    <col min="1802" max="1802" width="13.7109375" customWidth="1"/>
    <col min="1803" max="1803" width="13.42578125" customWidth="1"/>
    <col min="1804" max="1804" width="15.5703125" customWidth="1"/>
    <col min="2053" max="2053" width="23.85546875" customWidth="1"/>
    <col min="2054" max="2055" width="13.5703125" customWidth="1"/>
    <col min="2056" max="2057" width="13.140625" customWidth="1"/>
    <col min="2058" max="2058" width="13.7109375" customWidth="1"/>
    <col min="2059" max="2059" width="13.42578125" customWidth="1"/>
    <col min="2060" max="2060" width="15.5703125" customWidth="1"/>
    <col min="2309" max="2309" width="23.85546875" customWidth="1"/>
    <col min="2310" max="2311" width="13.5703125" customWidth="1"/>
    <col min="2312" max="2313" width="13.140625" customWidth="1"/>
    <col min="2314" max="2314" width="13.7109375" customWidth="1"/>
    <col min="2315" max="2315" width="13.42578125" customWidth="1"/>
    <col min="2316" max="2316" width="15.5703125" customWidth="1"/>
    <col min="2565" max="2565" width="23.85546875" customWidth="1"/>
    <col min="2566" max="2567" width="13.5703125" customWidth="1"/>
    <col min="2568" max="2569" width="13.140625" customWidth="1"/>
    <col min="2570" max="2570" width="13.7109375" customWidth="1"/>
    <col min="2571" max="2571" width="13.42578125" customWidth="1"/>
    <col min="2572" max="2572" width="15.5703125" customWidth="1"/>
    <col min="2821" max="2821" width="23.85546875" customWidth="1"/>
    <col min="2822" max="2823" width="13.5703125" customWidth="1"/>
    <col min="2824" max="2825" width="13.140625" customWidth="1"/>
    <col min="2826" max="2826" width="13.7109375" customWidth="1"/>
    <col min="2827" max="2827" width="13.42578125" customWidth="1"/>
    <col min="2828" max="2828" width="15.5703125" customWidth="1"/>
    <col min="3077" max="3077" width="23.85546875" customWidth="1"/>
    <col min="3078" max="3079" width="13.5703125" customWidth="1"/>
    <col min="3080" max="3081" width="13.140625" customWidth="1"/>
    <col min="3082" max="3082" width="13.7109375" customWidth="1"/>
    <col min="3083" max="3083" width="13.42578125" customWidth="1"/>
    <col min="3084" max="3084" width="15.5703125" customWidth="1"/>
    <col min="3333" max="3333" width="23.85546875" customWidth="1"/>
    <col min="3334" max="3335" width="13.5703125" customWidth="1"/>
    <col min="3336" max="3337" width="13.140625" customWidth="1"/>
    <col min="3338" max="3338" width="13.7109375" customWidth="1"/>
    <col min="3339" max="3339" width="13.42578125" customWidth="1"/>
    <col min="3340" max="3340" width="15.5703125" customWidth="1"/>
    <col min="3589" max="3589" width="23.85546875" customWidth="1"/>
    <col min="3590" max="3591" width="13.5703125" customWidth="1"/>
    <col min="3592" max="3593" width="13.140625" customWidth="1"/>
    <col min="3594" max="3594" width="13.7109375" customWidth="1"/>
    <col min="3595" max="3595" width="13.42578125" customWidth="1"/>
    <col min="3596" max="3596" width="15.5703125" customWidth="1"/>
    <col min="3845" max="3845" width="23.85546875" customWidth="1"/>
    <col min="3846" max="3847" width="13.5703125" customWidth="1"/>
    <col min="3848" max="3849" width="13.140625" customWidth="1"/>
    <col min="3850" max="3850" width="13.7109375" customWidth="1"/>
    <col min="3851" max="3851" width="13.42578125" customWidth="1"/>
    <col min="3852" max="3852" width="15.5703125" customWidth="1"/>
    <col min="4101" max="4101" width="23.85546875" customWidth="1"/>
    <col min="4102" max="4103" width="13.5703125" customWidth="1"/>
    <col min="4104" max="4105" width="13.140625" customWidth="1"/>
    <col min="4106" max="4106" width="13.7109375" customWidth="1"/>
    <col min="4107" max="4107" width="13.42578125" customWidth="1"/>
    <col min="4108" max="4108" width="15.5703125" customWidth="1"/>
    <col min="4357" max="4357" width="23.85546875" customWidth="1"/>
    <col min="4358" max="4359" width="13.5703125" customWidth="1"/>
    <col min="4360" max="4361" width="13.140625" customWidth="1"/>
    <col min="4362" max="4362" width="13.7109375" customWidth="1"/>
    <col min="4363" max="4363" width="13.42578125" customWidth="1"/>
    <col min="4364" max="4364" width="15.5703125" customWidth="1"/>
    <col min="4613" max="4613" width="23.85546875" customWidth="1"/>
    <col min="4614" max="4615" width="13.5703125" customWidth="1"/>
    <col min="4616" max="4617" width="13.140625" customWidth="1"/>
    <col min="4618" max="4618" width="13.7109375" customWidth="1"/>
    <col min="4619" max="4619" width="13.42578125" customWidth="1"/>
    <col min="4620" max="4620" width="15.5703125" customWidth="1"/>
    <col min="4869" max="4869" width="23.85546875" customWidth="1"/>
    <col min="4870" max="4871" width="13.5703125" customWidth="1"/>
    <col min="4872" max="4873" width="13.140625" customWidth="1"/>
    <col min="4874" max="4874" width="13.7109375" customWidth="1"/>
    <col min="4875" max="4875" width="13.42578125" customWidth="1"/>
    <col min="4876" max="4876" width="15.5703125" customWidth="1"/>
    <col min="5125" max="5125" width="23.85546875" customWidth="1"/>
    <col min="5126" max="5127" width="13.5703125" customWidth="1"/>
    <col min="5128" max="5129" width="13.140625" customWidth="1"/>
    <col min="5130" max="5130" width="13.7109375" customWidth="1"/>
    <col min="5131" max="5131" width="13.42578125" customWidth="1"/>
    <col min="5132" max="5132" width="15.5703125" customWidth="1"/>
    <col min="5381" max="5381" width="23.85546875" customWidth="1"/>
    <col min="5382" max="5383" width="13.5703125" customWidth="1"/>
    <col min="5384" max="5385" width="13.140625" customWidth="1"/>
    <col min="5386" max="5386" width="13.7109375" customWidth="1"/>
    <col min="5387" max="5387" width="13.42578125" customWidth="1"/>
    <col min="5388" max="5388" width="15.5703125" customWidth="1"/>
    <col min="5637" max="5637" width="23.85546875" customWidth="1"/>
    <col min="5638" max="5639" width="13.5703125" customWidth="1"/>
    <col min="5640" max="5641" width="13.140625" customWidth="1"/>
    <col min="5642" max="5642" width="13.7109375" customWidth="1"/>
    <col min="5643" max="5643" width="13.42578125" customWidth="1"/>
    <col min="5644" max="5644" width="15.5703125" customWidth="1"/>
    <col min="5893" max="5893" width="23.85546875" customWidth="1"/>
    <col min="5894" max="5895" width="13.5703125" customWidth="1"/>
    <col min="5896" max="5897" width="13.140625" customWidth="1"/>
    <col min="5898" max="5898" width="13.7109375" customWidth="1"/>
    <col min="5899" max="5899" width="13.42578125" customWidth="1"/>
    <col min="5900" max="5900" width="15.5703125" customWidth="1"/>
    <col min="6149" max="6149" width="23.85546875" customWidth="1"/>
    <col min="6150" max="6151" width="13.5703125" customWidth="1"/>
    <col min="6152" max="6153" width="13.140625" customWidth="1"/>
    <col min="6154" max="6154" width="13.7109375" customWidth="1"/>
    <col min="6155" max="6155" width="13.42578125" customWidth="1"/>
    <col min="6156" max="6156" width="15.5703125" customWidth="1"/>
    <col min="6405" max="6405" width="23.85546875" customWidth="1"/>
    <col min="6406" max="6407" width="13.5703125" customWidth="1"/>
    <col min="6408" max="6409" width="13.140625" customWidth="1"/>
    <col min="6410" max="6410" width="13.7109375" customWidth="1"/>
    <col min="6411" max="6411" width="13.42578125" customWidth="1"/>
    <col min="6412" max="6412" width="15.5703125" customWidth="1"/>
    <col min="6661" max="6661" width="23.85546875" customWidth="1"/>
    <col min="6662" max="6663" width="13.5703125" customWidth="1"/>
    <col min="6664" max="6665" width="13.140625" customWidth="1"/>
    <col min="6666" max="6666" width="13.7109375" customWidth="1"/>
    <col min="6667" max="6667" width="13.42578125" customWidth="1"/>
    <col min="6668" max="6668" width="15.5703125" customWidth="1"/>
    <col min="6917" max="6917" width="23.85546875" customWidth="1"/>
    <col min="6918" max="6919" width="13.5703125" customWidth="1"/>
    <col min="6920" max="6921" width="13.140625" customWidth="1"/>
    <col min="6922" max="6922" width="13.7109375" customWidth="1"/>
    <col min="6923" max="6923" width="13.42578125" customWidth="1"/>
    <col min="6924" max="6924" width="15.5703125" customWidth="1"/>
    <col min="7173" max="7173" width="23.85546875" customWidth="1"/>
    <col min="7174" max="7175" width="13.5703125" customWidth="1"/>
    <col min="7176" max="7177" width="13.140625" customWidth="1"/>
    <col min="7178" max="7178" width="13.7109375" customWidth="1"/>
    <col min="7179" max="7179" width="13.42578125" customWidth="1"/>
    <col min="7180" max="7180" width="15.5703125" customWidth="1"/>
    <col min="7429" max="7429" width="23.85546875" customWidth="1"/>
    <col min="7430" max="7431" width="13.5703125" customWidth="1"/>
    <col min="7432" max="7433" width="13.140625" customWidth="1"/>
    <col min="7434" max="7434" width="13.7109375" customWidth="1"/>
    <col min="7435" max="7435" width="13.42578125" customWidth="1"/>
    <col min="7436" max="7436" width="15.5703125" customWidth="1"/>
    <col min="7685" max="7685" width="23.85546875" customWidth="1"/>
    <col min="7686" max="7687" width="13.5703125" customWidth="1"/>
    <col min="7688" max="7689" width="13.140625" customWidth="1"/>
    <col min="7690" max="7690" width="13.7109375" customWidth="1"/>
    <col min="7691" max="7691" width="13.42578125" customWidth="1"/>
    <col min="7692" max="7692" width="15.5703125" customWidth="1"/>
    <col min="7941" max="7941" width="23.85546875" customWidth="1"/>
    <col min="7942" max="7943" width="13.5703125" customWidth="1"/>
    <col min="7944" max="7945" width="13.140625" customWidth="1"/>
    <col min="7946" max="7946" width="13.7109375" customWidth="1"/>
    <col min="7947" max="7947" width="13.42578125" customWidth="1"/>
    <col min="7948" max="7948" width="15.5703125" customWidth="1"/>
    <col min="8197" max="8197" width="23.85546875" customWidth="1"/>
    <col min="8198" max="8199" width="13.5703125" customWidth="1"/>
    <col min="8200" max="8201" width="13.140625" customWidth="1"/>
    <col min="8202" max="8202" width="13.7109375" customWidth="1"/>
    <col min="8203" max="8203" width="13.42578125" customWidth="1"/>
    <col min="8204" max="8204" width="15.5703125" customWidth="1"/>
    <col min="8453" max="8453" width="23.85546875" customWidth="1"/>
    <col min="8454" max="8455" width="13.5703125" customWidth="1"/>
    <col min="8456" max="8457" width="13.140625" customWidth="1"/>
    <col min="8458" max="8458" width="13.7109375" customWidth="1"/>
    <col min="8459" max="8459" width="13.42578125" customWidth="1"/>
    <col min="8460" max="8460" width="15.5703125" customWidth="1"/>
    <col min="8709" max="8709" width="23.85546875" customWidth="1"/>
    <col min="8710" max="8711" width="13.5703125" customWidth="1"/>
    <col min="8712" max="8713" width="13.140625" customWidth="1"/>
    <col min="8714" max="8714" width="13.7109375" customWidth="1"/>
    <col min="8715" max="8715" width="13.42578125" customWidth="1"/>
    <col min="8716" max="8716" width="15.5703125" customWidth="1"/>
    <col min="8965" max="8965" width="23.85546875" customWidth="1"/>
    <col min="8966" max="8967" width="13.5703125" customWidth="1"/>
    <col min="8968" max="8969" width="13.140625" customWidth="1"/>
    <col min="8970" max="8970" width="13.7109375" customWidth="1"/>
    <col min="8971" max="8971" width="13.42578125" customWidth="1"/>
    <col min="8972" max="8972" width="15.5703125" customWidth="1"/>
    <col min="9221" max="9221" width="23.85546875" customWidth="1"/>
    <col min="9222" max="9223" width="13.5703125" customWidth="1"/>
    <col min="9224" max="9225" width="13.140625" customWidth="1"/>
    <col min="9226" max="9226" width="13.7109375" customWidth="1"/>
    <col min="9227" max="9227" width="13.42578125" customWidth="1"/>
    <col min="9228" max="9228" width="15.5703125" customWidth="1"/>
    <col min="9477" max="9477" width="23.85546875" customWidth="1"/>
    <col min="9478" max="9479" width="13.5703125" customWidth="1"/>
    <col min="9480" max="9481" width="13.140625" customWidth="1"/>
    <col min="9482" max="9482" width="13.7109375" customWidth="1"/>
    <col min="9483" max="9483" width="13.42578125" customWidth="1"/>
    <col min="9484" max="9484" width="15.5703125" customWidth="1"/>
    <col min="9733" max="9733" width="23.85546875" customWidth="1"/>
    <col min="9734" max="9735" width="13.5703125" customWidth="1"/>
    <col min="9736" max="9737" width="13.140625" customWidth="1"/>
    <col min="9738" max="9738" width="13.7109375" customWidth="1"/>
    <col min="9739" max="9739" width="13.42578125" customWidth="1"/>
    <col min="9740" max="9740" width="15.5703125" customWidth="1"/>
    <col min="9989" max="9989" width="23.85546875" customWidth="1"/>
    <col min="9990" max="9991" width="13.5703125" customWidth="1"/>
    <col min="9992" max="9993" width="13.140625" customWidth="1"/>
    <col min="9994" max="9994" width="13.7109375" customWidth="1"/>
    <col min="9995" max="9995" width="13.42578125" customWidth="1"/>
    <col min="9996" max="9996" width="15.5703125" customWidth="1"/>
    <col min="10245" max="10245" width="23.85546875" customWidth="1"/>
    <col min="10246" max="10247" width="13.5703125" customWidth="1"/>
    <col min="10248" max="10249" width="13.140625" customWidth="1"/>
    <col min="10250" max="10250" width="13.7109375" customWidth="1"/>
    <col min="10251" max="10251" width="13.42578125" customWidth="1"/>
    <col min="10252" max="10252" width="15.5703125" customWidth="1"/>
    <col min="10501" max="10501" width="23.85546875" customWidth="1"/>
    <col min="10502" max="10503" width="13.5703125" customWidth="1"/>
    <col min="10504" max="10505" width="13.140625" customWidth="1"/>
    <col min="10506" max="10506" width="13.7109375" customWidth="1"/>
    <col min="10507" max="10507" width="13.42578125" customWidth="1"/>
    <col min="10508" max="10508" width="15.5703125" customWidth="1"/>
    <col min="10757" max="10757" width="23.85546875" customWidth="1"/>
    <col min="10758" max="10759" width="13.5703125" customWidth="1"/>
    <col min="10760" max="10761" width="13.140625" customWidth="1"/>
    <col min="10762" max="10762" width="13.7109375" customWidth="1"/>
    <col min="10763" max="10763" width="13.42578125" customWidth="1"/>
    <col min="10764" max="10764" width="15.5703125" customWidth="1"/>
    <col min="11013" max="11013" width="23.85546875" customWidth="1"/>
    <col min="11014" max="11015" width="13.5703125" customWidth="1"/>
    <col min="11016" max="11017" width="13.140625" customWidth="1"/>
    <col min="11018" max="11018" width="13.7109375" customWidth="1"/>
    <col min="11019" max="11019" width="13.42578125" customWidth="1"/>
    <col min="11020" max="11020" width="15.5703125" customWidth="1"/>
    <col min="11269" max="11269" width="23.85546875" customWidth="1"/>
    <col min="11270" max="11271" width="13.5703125" customWidth="1"/>
    <col min="11272" max="11273" width="13.140625" customWidth="1"/>
    <col min="11274" max="11274" width="13.7109375" customWidth="1"/>
    <col min="11275" max="11275" width="13.42578125" customWidth="1"/>
    <col min="11276" max="11276" width="15.5703125" customWidth="1"/>
    <col min="11525" max="11525" width="23.85546875" customWidth="1"/>
    <col min="11526" max="11527" width="13.5703125" customWidth="1"/>
    <col min="11528" max="11529" width="13.140625" customWidth="1"/>
    <col min="11530" max="11530" width="13.7109375" customWidth="1"/>
    <col min="11531" max="11531" width="13.42578125" customWidth="1"/>
    <col min="11532" max="11532" width="15.5703125" customWidth="1"/>
    <col min="11781" max="11781" width="23.85546875" customWidth="1"/>
    <col min="11782" max="11783" width="13.5703125" customWidth="1"/>
    <col min="11784" max="11785" width="13.140625" customWidth="1"/>
    <col min="11786" max="11786" width="13.7109375" customWidth="1"/>
    <col min="11787" max="11787" width="13.42578125" customWidth="1"/>
    <col min="11788" max="11788" width="15.5703125" customWidth="1"/>
    <col min="12037" max="12037" width="23.85546875" customWidth="1"/>
    <col min="12038" max="12039" width="13.5703125" customWidth="1"/>
    <col min="12040" max="12041" width="13.140625" customWidth="1"/>
    <col min="12042" max="12042" width="13.7109375" customWidth="1"/>
    <col min="12043" max="12043" width="13.42578125" customWidth="1"/>
    <col min="12044" max="12044" width="15.5703125" customWidth="1"/>
    <col min="12293" max="12293" width="23.85546875" customWidth="1"/>
    <col min="12294" max="12295" width="13.5703125" customWidth="1"/>
    <col min="12296" max="12297" width="13.140625" customWidth="1"/>
    <col min="12298" max="12298" width="13.7109375" customWidth="1"/>
    <col min="12299" max="12299" width="13.42578125" customWidth="1"/>
    <col min="12300" max="12300" width="15.5703125" customWidth="1"/>
    <col min="12549" max="12549" width="23.85546875" customWidth="1"/>
    <col min="12550" max="12551" width="13.5703125" customWidth="1"/>
    <col min="12552" max="12553" width="13.140625" customWidth="1"/>
    <col min="12554" max="12554" width="13.7109375" customWidth="1"/>
    <col min="12555" max="12555" width="13.42578125" customWidth="1"/>
    <col min="12556" max="12556" width="15.5703125" customWidth="1"/>
    <col min="12805" max="12805" width="23.85546875" customWidth="1"/>
    <col min="12806" max="12807" width="13.5703125" customWidth="1"/>
    <col min="12808" max="12809" width="13.140625" customWidth="1"/>
    <col min="12810" max="12810" width="13.7109375" customWidth="1"/>
    <col min="12811" max="12811" width="13.42578125" customWidth="1"/>
    <col min="12812" max="12812" width="15.5703125" customWidth="1"/>
    <col min="13061" max="13061" width="23.85546875" customWidth="1"/>
    <col min="13062" max="13063" width="13.5703125" customWidth="1"/>
    <col min="13064" max="13065" width="13.140625" customWidth="1"/>
    <col min="13066" max="13066" width="13.7109375" customWidth="1"/>
    <col min="13067" max="13067" width="13.42578125" customWidth="1"/>
    <col min="13068" max="13068" width="15.5703125" customWidth="1"/>
    <col min="13317" max="13317" width="23.85546875" customWidth="1"/>
    <col min="13318" max="13319" width="13.5703125" customWidth="1"/>
    <col min="13320" max="13321" width="13.140625" customWidth="1"/>
    <col min="13322" max="13322" width="13.7109375" customWidth="1"/>
    <col min="13323" max="13323" width="13.42578125" customWidth="1"/>
    <col min="13324" max="13324" width="15.5703125" customWidth="1"/>
    <col min="13573" max="13573" width="23.85546875" customWidth="1"/>
    <col min="13574" max="13575" width="13.5703125" customWidth="1"/>
    <col min="13576" max="13577" width="13.140625" customWidth="1"/>
    <col min="13578" max="13578" width="13.7109375" customWidth="1"/>
    <col min="13579" max="13579" width="13.42578125" customWidth="1"/>
    <col min="13580" max="13580" width="15.5703125" customWidth="1"/>
    <col min="13829" max="13829" width="23.85546875" customWidth="1"/>
    <col min="13830" max="13831" width="13.5703125" customWidth="1"/>
    <col min="13832" max="13833" width="13.140625" customWidth="1"/>
    <col min="13834" max="13834" width="13.7109375" customWidth="1"/>
    <col min="13835" max="13835" width="13.42578125" customWidth="1"/>
    <col min="13836" max="13836" width="15.5703125" customWidth="1"/>
    <col min="14085" max="14085" width="23.85546875" customWidth="1"/>
    <col min="14086" max="14087" width="13.5703125" customWidth="1"/>
    <col min="14088" max="14089" width="13.140625" customWidth="1"/>
    <col min="14090" max="14090" width="13.7109375" customWidth="1"/>
    <col min="14091" max="14091" width="13.42578125" customWidth="1"/>
    <col min="14092" max="14092" width="15.5703125" customWidth="1"/>
    <col min="14341" max="14341" width="23.85546875" customWidth="1"/>
    <col min="14342" max="14343" width="13.5703125" customWidth="1"/>
    <col min="14344" max="14345" width="13.140625" customWidth="1"/>
    <col min="14346" max="14346" width="13.7109375" customWidth="1"/>
    <col min="14347" max="14347" width="13.42578125" customWidth="1"/>
    <col min="14348" max="14348" width="15.5703125" customWidth="1"/>
    <col min="14597" max="14597" width="23.85546875" customWidth="1"/>
    <col min="14598" max="14599" width="13.5703125" customWidth="1"/>
    <col min="14600" max="14601" width="13.140625" customWidth="1"/>
    <col min="14602" max="14602" width="13.7109375" customWidth="1"/>
    <col min="14603" max="14603" width="13.42578125" customWidth="1"/>
    <col min="14604" max="14604" width="15.5703125" customWidth="1"/>
    <col min="14853" max="14853" width="23.85546875" customWidth="1"/>
    <col min="14854" max="14855" width="13.5703125" customWidth="1"/>
    <col min="14856" max="14857" width="13.140625" customWidth="1"/>
    <col min="14858" max="14858" width="13.7109375" customWidth="1"/>
    <col min="14859" max="14859" width="13.42578125" customWidth="1"/>
    <col min="14860" max="14860" width="15.5703125" customWidth="1"/>
    <col min="15109" max="15109" width="23.85546875" customWidth="1"/>
    <col min="15110" max="15111" width="13.5703125" customWidth="1"/>
    <col min="15112" max="15113" width="13.140625" customWidth="1"/>
    <col min="15114" max="15114" width="13.7109375" customWidth="1"/>
    <col min="15115" max="15115" width="13.42578125" customWidth="1"/>
    <col min="15116" max="15116" width="15.5703125" customWidth="1"/>
    <col min="15365" max="15365" width="23.85546875" customWidth="1"/>
    <col min="15366" max="15367" width="13.5703125" customWidth="1"/>
    <col min="15368" max="15369" width="13.140625" customWidth="1"/>
    <col min="15370" max="15370" width="13.7109375" customWidth="1"/>
    <col min="15371" max="15371" width="13.42578125" customWidth="1"/>
    <col min="15372" max="15372" width="15.5703125" customWidth="1"/>
    <col min="15621" max="15621" width="23.85546875" customWidth="1"/>
    <col min="15622" max="15623" width="13.5703125" customWidth="1"/>
    <col min="15624" max="15625" width="13.140625" customWidth="1"/>
    <col min="15626" max="15626" width="13.7109375" customWidth="1"/>
    <col min="15627" max="15627" width="13.42578125" customWidth="1"/>
    <col min="15628" max="15628" width="15.5703125" customWidth="1"/>
    <col min="15877" max="15877" width="23.85546875" customWidth="1"/>
    <col min="15878" max="15879" width="13.5703125" customWidth="1"/>
    <col min="15880" max="15881" width="13.140625" customWidth="1"/>
    <col min="15882" max="15882" width="13.7109375" customWidth="1"/>
    <col min="15883" max="15883" width="13.42578125" customWidth="1"/>
    <col min="15884" max="15884" width="15.5703125" customWidth="1"/>
    <col min="16133" max="16133" width="23.85546875" customWidth="1"/>
    <col min="16134" max="16135" width="13.5703125" customWidth="1"/>
    <col min="16136" max="16137" width="13.140625" customWidth="1"/>
    <col min="16138" max="16138" width="13.7109375" customWidth="1"/>
    <col min="16139" max="16139" width="13.42578125" customWidth="1"/>
    <col min="16140" max="16140" width="15.5703125" customWidth="1"/>
  </cols>
  <sheetData>
    <row r="14" spans="6:6" ht="23.1" customHeight="1" x14ac:dyDescent="0.5">
      <c r="F14" s="201">
        <v>241579</v>
      </c>
    </row>
    <row r="19" spans="5:12" ht="24" thickBot="1" x14ac:dyDescent="0.55000000000000004"/>
    <row r="20" spans="5:12" ht="24" thickTop="1" x14ac:dyDescent="0.5">
      <c r="E20" s="202" t="s">
        <v>203</v>
      </c>
      <c r="F20" s="203">
        <v>36.630000000000003</v>
      </c>
      <c r="G20" s="203">
        <v>29.25</v>
      </c>
      <c r="H20" s="203">
        <v>29.52</v>
      </c>
      <c r="I20" s="203">
        <v>27.01</v>
      </c>
      <c r="J20" s="203">
        <v>21.41</v>
      </c>
      <c r="K20" s="204">
        <v>29.06</v>
      </c>
      <c r="L20" s="203">
        <v>32.06</v>
      </c>
    </row>
    <row r="21" spans="5:12" x14ac:dyDescent="0.5">
      <c r="E21" s="205" t="s">
        <v>204</v>
      </c>
      <c r="F21" s="206">
        <v>36.74</v>
      </c>
      <c r="G21" s="206">
        <v>29.36</v>
      </c>
      <c r="H21" s="206">
        <v>29.63</v>
      </c>
      <c r="I21" s="206">
        <v>27.12</v>
      </c>
      <c r="J21" s="206">
        <v>21.52</v>
      </c>
      <c r="K21" s="206">
        <v>29.17</v>
      </c>
      <c r="L21" s="206">
        <v>32.17</v>
      </c>
    </row>
    <row r="22" spans="5:12" x14ac:dyDescent="0.5">
      <c r="E22" s="207" t="s">
        <v>205</v>
      </c>
      <c r="F22" s="208">
        <v>36.770000000000003</v>
      </c>
      <c r="G22" s="208">
        <v>29.39</v>
      </c>
      <c r="H22" s="208">
        <v>29.66</v>
      </c>
      <c r="I22" s="208">
        <v>27.15</v>
      </c>
      <c r="J22" s="208">
        <v>21.55</v>
      </c>
      <c r="K22" s="208">
        <v>29.2</v>
      </c>
      <c r="L22" s="208">
        <v>32.200000000000003</v>
      </c>
    </row>
    <row r="23" spans="5:12" x14ac:dyDescent="0.5">
      <c r="E23" s="205" t="s">
        <v>206</v>
      </c>
      <c r="F23" s="206">
        <v>36.76</v>
      </c>
      <c r="G23" s="206">
        <v>29.38</v>
      </c>
      <c r="H23" s="206">
        <v>29.65</v>
      </c>
      <c r="I23" s="206">
        <v>27.14</v>
      </c>
      <c r="J23" s="206">
        <v>21.54</v>
      </c>
      <c r="K23" s="206">
        <v>29.19</v>
      </c>
      <c r="L23" s="206">
        <v>32.19</v>
      </c>
    </row>
    <row r="24" spans="5:12" x14ac:dyDescent="0.5">
      <c r="E24" s="207" t="s">
        <v>207</v>
      </c>
      <c r="F24" s="208">
        <v>36.799999999999997</v>
      </c>
      <c r="G24" s="208">
        <v>29.42</v>
      </c>
      <c r="H24" s="208">
        <v>29.69</v>
      </c>
      <c r="I24" s="208">
        <v>27.18</v>
      </c>
      <c r="J24" s="208">
        <v>21.58</v>
      </c>
      <c r="K24" s="208">
        <v>29.23</v>
      </c>
      <c r="L24" s="208">
        <v>32.229999999999997</v>
      </c>
    </row>
    <row r="25" spans="5:12" x14ac:dyDescent="0.5">
      <c r="E25" s="205" t="s">
        <v>208</v>
      </c>
      <c r="F25" s="206">
        <v>36.67</v>
      </c>
      <c r="G25" s="206">
        <v>29.29</v>
      </c>
      <c r="H25" s="206">
        <v>29.56</v>
      </c>
      <c r="I25" s="206">
        <v>27.05</v>
      </c>
      <c r="J25" s="206">
        <v>21.45</v>
      </c>
      <c r="K25" s="206">
        <v>29.1</v>
      </c>
      <c r="L25" s="206">
        <v>32.1</v>
      </c>
    </row>
    <row r="26" spans="5:12" x14ac:dyDescent="0.5">
      <c r="E26" s="207" t="s">
        <v>209</v>
      </c>
      <c r="F26" s="208">
        <v>36.659999999999997</v>
      </c>
      <c r="G26" s="208">
        <v>29.28</v>
      </c>
      <c r="H26" s="208">
        <v>29.55</v>
      </c>
      <c r="I26" s="208">
        <v>27.04</v>
      </c>
      <c r="J26" s="208">
        <v>21.44</v>
      </c>
      <c r="K26" s="208">
        <v>29.09</v>
      </c>
      <c r="L26" s="208">
        <v>32.090000000000003</v>
      </c>
    </row>
    <row r="27" spans="5:12" x14ac:dyDescent="0.5">
      <c r="E27" s="205" t="s">
        <v>210</v>
      </c>
      <c r="F27" s="206">
        <v>36.65</v>
      </c>
      <c r="G27" s="206">
        <v>29.27</v>
      </c>
      <c r="H27" s="206">
        <v>29.54</v>
      </c>
      <c r="I27" s="206">
        <v>27.03</v>
      </c>
      <c r="J27" s="206">
        <v>21.43</v>
      </c>
      <c r="K27" s="206">
        <v>29.08</v>
      </c>
      <c r="L27" s="206">
        <v>32.08</v>
      </c>
    </row>
    <row r="28" spans="5:12" x14ac:dyDescent="0.5">
      <c r="E28" s="207" t="s">
        <v>211</v>
      </c>
      <c r="F28" s="208">
        <v>36.67</v>
      </c>
      <c r="G28" s="208">
        <v>29.29</v>
      </c>
      <c r="H28" s="208">
        <v>29.56</v>
      </c>
      <c r="I28" s="208">
        <v>27.05</v>
      </c>
      <c r="J28" s="208">
        <v>21.45</v>
      </c>
      <c r="K28" s="208">
        <v>29.1</v>
      </c>
      <c r="L28" s="208">
        <v>32.1</v>
      </c>
    </row>
    <row r="29" spans="5:12" x14ac:dyDescent="0.5">
      <c r="E29" s="205" t="s">
        <v>212</v>
      </c>
      <c r="F29" s="206">
        <v>36.67</v>
      </c>
      <c r="G29" s="206">
        <v>29.29</v>
      </c>
      <c r="H29" s="206">
        <v>29.56</v>
      </c>
      <c r="I29" s="206">
        <v>27.05</v>
      </c>
      <c r="J29" s="206">
        <v>21.45</v>
      </c>
      <c r="K29" s="206">
        <v>29.1</v>
      </c>
      <c r="L29" s="206">
        <v>32.1</v>
      </c>
    </row>
    <row r="30" spans="5:12" x14ac:dyDescent="0.5">
      <c r="E30" s="207" t="s">
        <v>213</v>
      </c>
      <c r="F30" s="208">
        <v>36.68</v>
      </c>
      <c r="G30" s="208">
        <v>29.3</v>
      </c>
      <c r="H30" s="208">
        <v>29.57</v>
      </c>
      <c r="I30" s="208">
        <v>27.06</v>
      </c>
      <c r="J30" s="208">
        <v>21.46</v>
      </c>
      <c r="K30" s="208">
        <v>29.11</v>
      </c>
      <c r="L30" s="208">
        <v>32.11</v>
      </c>
    </row>
    <row r="31" spans="5:12" x14ac:dyDescent="0.5">
      <c r="E31" s="205" t="s">
        <v>214</v>
      </c>
      <c r="F31" s="206">
        <v>36.75</v>
      </c>
      <c r="G31" s="206">
        <v>29.37</v>
      </c>
      <c r="H31" s="206">
        <v>29.64</v>
      </c>
      <c r="I31" s="206">
        <v>27.13</v>
      </c>
      <c r="J31" s="206">
        <v>21.53</v>
      </c>
      <c r="K31" s="206">
        <v>29.18</v>
      </c>
      <c r="L31" s="206">
        <v>32.18</v>
      </c>
    </row>
    <row r="32" spans="5:12" x14ac:dyDescent="0.5">
      <c r="E32" s="207" t="s">
        <v>215</v>
      </c>
      <c r="F32" s="208">
        <v>36.78</v>
      </c>
      <c r="G32" s="208">
        <v>29.4</v>
      </c>
      <c r="H32" s="208">
        <v>29.67</v>
      </c>
      <c r="I32" s="208">
        <v>27.16</v>
      </c>
      <c r="J32" s="208">
        <v>21.56</v>
      </c>
      <c r="K32" s="208">
        <v>29.21</v>
      </c>
      <c r="L32" s="208">
        <v>32.21</v>
      </c>
    </row>
    <row r="33" spans="5:12" x14ac:dyDescent="0.5">
      <c r="E33" s="205" t="s">
        <v>216</v>
      </c>
      <c r="F33" s="206">
        <v>36.68</v>
      </c>
      <c r="G33" s="206">
        <v>29.3</v>
      </c>
      <c r="H33" s="206">
        <v>29.57</v>
      </c>
      <c r="I33" s="206">
        <v>27.06</v>
      </c>
      <c r="J33" s="206">
        <v>21.46</v>
      </c>
      <c r="K33" s="206">
        <v>29.11</v>
      </c>
      <c r="L33" s="206">
        <v>32.11</v>
      </c>
    </row>
    <row r="34" spans="5:12" x14ac:dyDescent="0.5">
      <c r="E34" s="207" t="s">
        <v>217</v>
      </c>
      <c r="F34" s="208">
        <v>36.67</v>
      </c>
      <c r="G34" s="208">
        <v>29.29</v>
      </c>
      <c r="H34" s="208">
        <v>29.56</v>
      </c>
      <c r="I34" s="208">
        <v>27.05</v>
      </c>
      <c r="J34" s="208">
        <v>21.45</v>
      </c>
      <c r="K34" s="208">
        <v>29.1</v>
      </c>
      <c r="L34" s="208">
        <v>32.1</v>
      </c>
    </row>
    <row r="35" spans="5:12" x14ac:dyDescent="0.5">
      <c r="E35" s="205" t="s">
        <v>218</v>
      </c>
      <c r="F35" s="206">
        <v>36.74</v>
      </c>
      <c r="G35" s="206">
        <v>29.36</v>
      </c>
      <c r="H35" s="206">
        <v>29.63</v>
      </c>
      <c r="I35" s="206">
        <v>27.12</v>
      </c>
      <c r="J35" s="206">
        <v>21.52</v>
      </c>
      <c r="K35" s="206">
        <v>29.17</v>
      </c>
      <c r="L35" s="206">
        <v>32.17</v>
      </c>
    </row>
    <row r="36" spans="5:12" x14ac:dyDescent="0.5">
      <c r="E36" s="207" t="s">
        <v>219</v>
      </c>
      <c r="F36" s="208">
        <v>36.770000000000003</v>
      </c>
      <c r="G36" s="208">
        <v>29.39</v>
      </c>
      <c r="H36" s="208">
        <v>29.66</v>
      </c>
      <c r="I36" s="208">
        <v>27.15</v>
      </c>
      <c r="J36" s="208">
        <v>21.55</v>
      </c>
      <c r="K36" s="208">
        <v>29.2</v>
      </c>
      <c r="L36" s="208">
        <v>32.200000000000003</v>
      </c>
    </row>
    <row r="37" spans="5:12" x14ac:dyDescent="0.5">
      <c r="E37" s="205" t="s">
        <v>220</v>
      </c>
      <c r="F37" s="206">
        <v>36.630000000000003</v>
      </c>
      <c r="G37" s="206">
        <v>29.25</v>
      </c>
      <c r="H37" s="206">
        <v>29.52</v>
      </c>
      <c r="I37" s="206">
        <v>27.01</v>
      </c>
      <c r="J37" s="206">
        <v>21.41</v>
      </c>
      <c r="K37" s="206">
        <v>29.06</v>
      </c>
      <c r="L37" s="206">
        <v>32.06</v>
      </c>
    </row>
    <row r="38" spans="5:12" x14ac:dyDescent="0.5">
      <c r="E38" s="207" t="s">
        <v>221</v>
      </c>
      <c r="F38" s="208">
        <v>36.64</v>
      </c>
      <c r="G38" s="208">
        <v>29.26</v>
      </c>
      <c r="H38" s="208">
        <v>29.53</v>
      </c>
      <c r="I38" s="208">
        <v>27.02</v>
      </c>
      <c r="J38" s="208">
        <v>21.42</v>
      </c>
      <c r="K38" s="208">
        <v>29.07</v>
      </c>
      <c r="L38" s="208">
        <v>32.07</v>
      </c>
    </row>
    <row r="39" spans="5:12" x14ac:dyDescent="0.5">
      <c r="E39" s="205" t="s">
        <v>222</v>
      </c>
      <c r="F39" s="206">
        <v>36.630000000000003</v>
      </c>
      <c r="G39" s="206">
        <v>29.25</v>
      </c>
      <c r="H39" s="206">
        <v>29.52</v>
      </c>
      <c r="I39" s="206">
        <v>27.01</v>
      </c>
      <c r="J39" s="206">
        <v>21.41</v>
      </c>
      <c r="K39" s="206">
        <v>29.06</v>
      </c>
      <c r="L39" s="206">
        <v>32.06</v>
      </c>
    </row>
    <row r="40" spans="5:12" x14ac:dyDescent="0.5">
      <c r="E40" s="207" t="s">
        <v>223</v>
      </c>
      <c r="F40" s="208">
        <v>36.58</v>
      </c>
      <c r="G40" s="208">
        <v>29.2</v>
      </c>
      <c r="H40" s="208">
        <v>29.47</v>
      </c>
      <c r="I40" s="208">
        <v>26.96</v>
      </c>
      <c r="J40" s="208">
        <v>21.36</v>
      </c>
      <c r="K40" s="208">
        <v>29.01</v>
      </c>
      <c r="L40" s="208">
        <v>32.01</v>
      </c>
    </row>
    <row r="41" spans="5:12" x14ac:dyDescent="0.5">
      <c r="E41" s="205" t="s">
        <v>224</v>
      </c>
      <c r="F41" s="206">
        <v>36.76</v>
      </c>
      <c r="G41" s="206">
        <v>29.38</v>
      </c>
      <c r="H41" s="206">
        <v>29.65</v>
      </c>
      <c r="I41" s="206">
        <v>27.14</v>
      </c>
      <c r="J41" s="206">
        <v>21.54</v>
      </c>
      <c r="K41" s="206">
        <v>29.19</v>
      </c>
      <c r="L41" s="206">
        <v>32.19</v>
      </c>
    </row>
    <row r="42" spans="5:12" x14ac:dyDescent="0.5">
      <c r="E42" s="207" t="s">
        <v>225</v>
      </c>
      <c r="F42" s="208">
        <v>36.78</v>
      </c>
      <c r="G42" s="208">
        <v>29.4</v>
      </c>
      <c r="H42" s="208">
        <v>29.67</v>
      </c>
      <c r="I42" s="208">
        <v>27.16</v>
      </c>
      <c r="J42" s="208">
        <v>21.56</v>
      </c>
      <c r="K42" s="208">
        <v>29.21</v>
      </c>
      <c r="L42" s="208">
        <v>32.21</v>
      </c>
    </row>
    <row r="43" spans="5:12" x14ac:dyDescent="0.5">
      <c r="E43" s="205" t="s">
        <v>226</v>
      </c>
      <c r="F43" s="206">
        <v>36.68</v>
      </c>
      <c r="G43" s="206">
        <v>29.3</v>
      </c>
      <c r="H43" s="206">
        <v>29.57</v>
      </c>
      <c r="I43" s="206">
        <v>27.06</v>
      </c>
      <c r="J43" s="206">
        <v>21.46</v>
      </c>
      <c r="K43" s="206">
        <v>29.11</v>
      </c>
      <c r="L43" s="206">
        <v>32.11</v>
      </c>
    </row>
    <row r="44" spans="5:12" x14ac:dyDescent="0.5">
      <c r="E44" s="207" t="s">
        <v>227</v>
      </c>
      <c r="F44" s="208">
        <v>36.659999999999997</v>
      </c>
      <c r="G44" s="208">
        <v>29.28</v>
      </c>
      <c r="H44" s="208">
        <v>29.55</v>
      </c>
      <c r="I44" s="208">
        <v>27.04</v>
      </c>
      <c r="J44" s="208">
        <v>21.44</v>
      </c>
      <c r="K44" s="208">
        <v>29.09</v>
      </c>
      <c r="L44" s="208">
        <v>32.090000000000003</v>
      </c>
    </row>
    <row r="45" spans="5:12" x14ac:dyDescent="0.5">
      <c r="E45" s="205" t="s">
        <v>228</v>
      </c>
      <c r="F45" s="206">
        <v>36.67</v>
      </c>
      <c r="G45" s="206">
        <v>29.29</v>
      </c>
      <c r="H45" s="206">
        <v>29.56</v>
      </c>
      <c r="I45" s="206">
        <v>27.05</v>
      </c>
      <c r="J45" s="206">
        <v>21.45</v>
      </c>
      <c r="K45" s="206">
        <v>29.1</v>
      </c>
      <c r="L45" s="206">
        <v>32.1</v>
      </c>
    </row>
    <row r="46" spans="5:12" x14ac:dyDescent="0.5">
      <c r="E46" s="207" t="s">
        <v>229</v>
      </c>
      <c r="F46" s="208">
        <v>36.65</v>
      </c>
      <c r="G46" s="208">
        <v>29.27</v>
      </c>
      <c r="H46" s="208">
        <v>29.54</v>
      </c>
      <c r="I46" s="208">
        <v>27.03</v>
      </c>
      <c r="J46" s="208">
        <v>21.43</v>
      </c>
      <c r="K46" s="208">
        <v>29.08</v>
      </c>
      <c r="L46" s="208">
        <v>32.08</v>
      </c>
    </row>
    <row r="47" spans="5:12" x14ac:dyDescent="0.5">
      <c r="E47" s="205" t="s">
        <v>230</v>
      </c>
      <c r="F47" s="206">
        <v>36.75</v>
      </c>
      <c r="G47" s="206">
        <v>29.37</v>
      </c>
      <c r="H47" s="206">
        <v>29.64</v>
      </c>
      <c r="I47" s="206">
        <v>27.13</v>
      </c>
      <c r="J47" s="206">
        <v>21.53</v>
      </c>
      <c r="K47" s="206">
        <v>29.18</v>
      </c>
      <c r="L47" s="206">
        <v>32.18</v>
      </c>
    </row>
    <row r="48" spans="5:12" x14ac:dyDescent="0.5">
      <c r="E48" s="207" t="s">
        <v>231</v>
      </c>
      <c r="F48" s="208">
        <v>36.67</v>
      </c>
      <c r="G48" s="208">
        <v>29.29</v>
      </c>
      <c r="H48" s="208">
        <v>29.56</v>
      </c>
      <c r="I48" s="208">
        <v>27.05</v>
      </c>
      <c r="J48" s="208">
        <v>21.45</v>
      </c>
      <c r="K48" s="208">
        <v>29.1</v>
      </c>
      <c r="L48" s="208">
        <v>32.1</v>
      </c>
    </row>
    <row r="49" spans="5:12" x14ac:dyDescent="0.5">
      <c r="E49" s="205" t="s">
        <v>232</v>
      </c>
      <c r="F49" s="206">
        <v>36.770000000000003</v>
      </c>
      <c r="G49" s="206">
        <v>29.39</v>
      </c>
      <c r="H49" s="206">
        <v>29.66</v>
      </c>
      <c r="I49" s="206">
        <v>27.15</v>
      </c>
      <c r="J49" s="206">
        <v>21.55</v>
      </c>
      <c r="K49" s="206">
        <v>29.2</v>
      </c>
      <c r="L49" s="206">
        <v>32.200000000000003</v>
      </c>
    </row>
    <row r="50" spans="5:12" x14ac:dyDescent="0.5">
      <c r="E50" s="207" t="s">
        <v>233</v>
      </c>
      <c r="F50" s="208">
        <v>36.770000000000003</v>
      </c>
      <c r="G50" s="208">
        <v>29.39</v>
      </c>
      <c r="H50" s="208">
        <v>29.66</v>
      </c>
      <c r="I50" s="208">
        <v>27.15</v>
      </c>
      <c r="J50" s="208">
        <v>21.55</v>
      </c>
      <c r="K50" s="208">
        <v>29.2</v>
      </c>
      <c r="L50" s="208">
        <v>32.200000000000003</v>
      </c>
    </row>
    <row r="51" spans="5:12" x14ac:dyDescent="0.5">
      <c r="E51" s="205" t="s">
        <v>234</v>
      </c>
      <c r="F51" s="206">
        <v>36.75</v>
      </c>
      <c r="G51" s="206">
        <v>29.37</v>
      </c>
      <c r="H51" s="206">
        <v>29.64</v>
      </c>
      <c r="I51" s="206">
        <v>27.13</v>
      </c>
      <c r="J51" s="206">
        <v>21.53</v>
      </c>
      <c r="K51" s="206">
        <v>29.18</v>
      </c>
      <c r="L51" s="206">
        <v>32.18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8"/>
  <sheetViews>
    <sheetView workbookViewId="0">
      <selection activeCell="B13" sqref="B13"/>
    </sheetView>
  </sheetViews>
  <sheetFormatPr defaultRowHeight="23.25" x14ac:dyDescent="0.5"/>
  <cols>
    <col min="1" max="1" width="7.5703125" style="252" customWidth="1"/>
    <col min="2" max="2" width="84.7109375" style="252" customWidth="1"/>
    <col min="3" max="3" width="10.7109375" style="252" customWidth="1"/>
    <col min="4" max="4" width="17.28515625" style="261" customWidth="1"/>
    <col min="5" max="5" width="18" style="261" customWidth="1"/>
    <col min="6" max="6" width="13" style="252" customWidth="1"/>
    <col min="7" max="256" width="9.140625" style="252"/>
    <col min="257" max="257" width="7.5703125" style="252" customWidth="1"/>
    <col min="258" max="258" width="84.7109375" style="252" customWidth="1"/>
    <col min="259" max="259" width="10.7109375" style="252" customWidth="1"/>
    <col min="260" max="260" width="17.28515625" style="252" customWidth="1"/>
    <col min="261" max="261" width="18" style="252" customWidth="1"/>
    <col min="262" max="262" width="13" style="252" customWidth="1"/>
    <col min="263" max="512" width="9.140625" style="252"/>
    <col min="513" max="513" width="7.5703125" style="252" customWidth="1"/>
    <col min="514" max="514" width="84.7109375" style="252" customWidth="1"/>
    <col min="515" max="515" width="10.7109375" style="252" customWidth="1"/>
    <col min="516" max="516" width="17.28515625" style="252" customWidth="1"/>
    <col min="517" max="517" width="18" style="252" customWidth="1"/>
    <col min="518" max="518" width="13" style="252" customWidth="1"/>
    <col min="519" max="768" width="9.140625" style="252"/>
    <col min="769" max="769" width="7.5703125" style="252" customWidth="1"/>
    <col min="770" max="770" width="84.7109375" style="252" customWidth="1"/>
    <col min="771" max="771" width="10.7109375" style="252" customWidth="1"/>
    <col min="772" max="772" width="17.28515625" style="252" customWidth="1"/>
    <col min="773" max="773" width="18" style="252" customWidth="1"/>
    <col min="774" max="774" width="13" style="252" customWidth="1"/>
    <col min="775" max="1024" width="9.140625" style="252"/>
    <col min="1025" max="1025" width="7.5703125" style="252" customWidth="1"/>
    <col min="1026" max="1026" width="84.7109375" style="252" customWidth="1"/>
    <col min="1027" max="1027" width="10.7109375" style="252" customWidth="1"/>
    <col min="1028" max="1028" width="17.28515625" style="252" customWidth="1"/>
    <col min="1029" max="1029" width="18" style="252" customWidth="1"/>
    <col min="1030" max="1030" width="13" style="252" customWidth="1"/>
    <col min="1031" max="1280" width="9.140625" style="252"/>
    <col min="1281" max="1281" width="7.5703125" style="252" customWidth="1"/>
    <col min="1282" max="1282" width="84.7109375" style="252" customWidth="1"/>
    <col min="1283" max="1283" width="10.7109375" style="252" customWidth="1"/>
    <col min="1284" max="1284" width="17.28515625" style="252" customWidth="1"/>
    <col min="1285" max="1285" width="18" style="252" customWidth="1"/>
    <col min="1286" max="1286" width="13" style="252" customWidth="1"/>
    <col min="1287" max="1536" width="9.140625" style="252"/>
    <col min="1537" max="1537" width="7.5703125" style="252" customWidth="1"/>
    <col min="1538" max="1538" width="84.7109375" style="252" customWidth="1"/>
    <col min="1539" max="1539" width="10.7109375" style="252" customWidth="1"/>
    <col min="1540" max="1540" width="17.28515625" style="252" customWidth="1"/>
    <col min="1541" max="1541" width="18" style="252" customWidth="1"/>
    <col min="1542" max="1542" width="13" style="252" customWidth="1"/>
    <col min="1543" max="1792" width="9.140625" style="252"/>
    <col min="1793" max="1793" width="7.5703125" style="252" customWidth="1"/>
    <col min="1794" max="1794" width="84.7109375" style="252" customWidth="1"/>
    <col min="1795" max="1795" width="10.7109375" style="252" customWidth="1"/>
    <col min="1796" max="1796" width="17.28515625" style="252" customWidth="1"/>
    <col min="1797" max="1797" width="18" style="252" customWidth="1"/>
    <col min="1798" max="1798" width="13" style="252" customWidth="1"/>
    <col min="1799" max="2048" width="9.140625" style="252"/>
    <col min="2049" max="2049" width="7.5703125" style="252" customWidth="1"/>
    <col min="2050" max="2050" width="84.7109375" style="252" customWidth="1"/>
    <col min="2051" max="2051" width="10.7109375" style="252" customWidth="1"/>
    <col min="2052" max="2052" width="17.28515625" style="252" customWidth="1"/>
    <col min="2053" max="2053" width="18" style="252" customWidth="1"/>
    <col min="2054" max="2054" width="13" style="252" customWidth="1"/>
    <col min="2055" max="2304" width="9.140625" style="252"/>
    <col min="2305" max="2305" width="7.5703125" style="252" customWidth="1"/>
    <col min="2306" max="2306" width="84.7109375" style="252" customWidth="1"/>
    <col min="2307" max="2307" width="10.7109375" style="252" customWidth="1"/>
    <col min="2308" max="2308" width="17.28515625" style="252" customWidth="1"/>
    <col min="2309" max="2309" width="18" style="252" customWidth="1"/>
    <col min="2310" max="2310" width="13" style="252" customWidth="1"/>
    <col min="2311" max="2560" width="9.140625" style="252"/>
    <col min="2561" max="2561" width="7.5703125" style="252" customWidth="1"/>
    <col min="2562" max="2562" width="84.7109375" style="252" customWidth="1"/>
    <col min="2563" max="2563" width="10.7109375" style="252" customWidth="1"/>
    <col min="2564" max="2564" width="17.28515625" style="252" customWidth="1"/>
    <col min="2565" max="2565" width="18" style="252" customWidth="1"/>
    <col min="2566" max="2566" width="13" style="252" customWidth="1"/>
    <col min="2567" max="2816" width="9.140625" style="252"/>
    <col min="2817" max="2817" width="7.5703125" style="252" customWidth="1"/>
    <col min="2818" max="2818" width="84.7109375" style="252" customWidth="1"/>
    <col min="2819" max="2819" width="10.7109375" style="252" customWidth="1"/>
    <col min="2820" max="2820" width="17.28515625" style="252" customWidth="1"/>
    <col min="2821" max="2821" width="18" style="252" customWidth="1"/>
    <col min="2822" max="2822" width="13" style="252" customWidth="1"/>
    <col min="2823" max="3072" width="9.140625" style="252"/>
    <col min="3073" max="3073" width="7.5703125" style="252" customWidth="1"/>
    <col min="3074" max="3074" width="84.7109375" style="252" customWidth="1"/>
    <col min="3075" max="3075" width="10.7109375" style="252" customWidth="1"/>
    <col min="3076" max="3076" width="17.28515625" style="252" customWidth="1"/>
    <col min="3077" max="3077" width="18" style="252" customWidth="1"/>
    <col min="3078" max="3078" width="13" style="252" customWidth="1"/>
    <col min="3079" max="3328" width="9.140625" style="252"/>
    <col min="3329" max="3329" width="7.5703125" style="252" customWidth="1"/>
    <col min="3330" max="3330" width="84.7109375" style="252" customWidth="1"/>
    <col min="3331" max="3331" width="10.7109375" style="252" customWidth="1"/>
    <col min="3332" max="3332" width="17.28515625" style="252" customWidth="1"/>
    <col min="3333" max="3333" width="18" style="252" customWidth="1"/>
    <col min="3334" max="3334" width="13" style="252" customWidth="1"/>
    <col min="3335" max="3584" width="9.140625" style="252"/>
    <col min="3585" max="3585" width="7.5703125" style="252" customWidth="1"/>
    <col min="3586" max="3586" width="84.7109375" style="252" customWidth="1"/>
    <col min="3587" max="3587" width="10.7109375" style="252" customWidth="1"/>
    <col min="3588" max="3588" width="17.28515625" style="252" customWidth="1"/>
    <col min="3589" max="3589" width="18" style="252" customWidth="1"/>
    <col min="3590" max="3590" width="13" style="252" customWidth="1"/>
    <col min="3591" max="3840" width="9.140625" style="252"/>
    <col min="3841" max="3841" width="7.5703125" style="252" customWidth="1"/>
    <col min="3842" max="3842" width="84.7109375" style="252" customWidth="1"/>
    <col min="3843" max="3843" width="10.7109375" style="252" customWidth="1"/>
    <col min="3844" max="3844" width="17.28515625" style="252" customWidth="1"/>
    <col min="3845" max="3845" width="18" style="252" customWidth="1"/>
    <col min="3846" max="3846" width="13" style="252" customWidth="1"/>
    <col min="3847" max="4096" width="9.140625" style="252"/>
    <col min="4097" max="4097" width="7.5703125" style="252" customWidth="1"/>
    <col min="4098" max="4098" width="84.7109375" style="252" customWidth="1"/>
    <col min="4099" max="4099" width="10.7109375" style="252" customWidth="1"/>
    <col min="4100" max="4100" width="17.28515625" style="252" customWidth="1"/>
    <col min="4101" max="4101" width="18" style="252" customWidth="1"/>
    <col min="4102" max="4102" width="13" style="252" customWidth="1"/>
    <col min="4103" max="4352" width="9.140625" style="252"/>
    <col min="4353" max="4353" width="7.5703125" style="252" customWidth="1"/>
    <col min="4354" max="4354" width="84.7109375" style="252" customWidth="1"/>
    <col min="4355" max="4355" width="10.7109375" style="252" customWidth="1"/>
    <col min="4356" max="4356" width="17.28515625" style="252" customWidth="1"/>
    <col min="4357" max="4357" width="18" style="252" customWidth="1"/>
    <col min="4358" max="4358" width="13" style="252" customWidth="1"/>
    <col min="4359" max="4608" width="9.140625" style="252"/>
    <col min="4609" max="4609" width="7.5703125" style="252" customWidth="1"/>
    <col min="4610" max="4610" width="84.7109375" style="252" customWidth="1"/>
    <col min="4611" max="4611" width="10.7109375" style="252" customWidth="1"/>
    <col min="4612" max="4612" width="17.28515625" style="252" customWidth="1"/>
    <col min="4613" max="4613" width="18" style="252" customWidth="1"/>
    <col min="4614" max="4614" width="13" style="252" customWidth="1"/>
    <col min="4615" max="4864" width="9.140625" style="252"/>
    <col min="4865" max="4865" width="7.5703125" style="252" customWidth="1"/>
    <col min="4866" max="4866" width="84.7109375" style="252" customWidth="1"/>
    <col min="4867" max="4867" width="10.7109375" style="252" customWidth="1"/>
    <col min="4868" max="4868" width="17.28515625" style="252" customWidth="1"/>
    <col min="4869" max="4869" width="18" style="252" customWidth="1"/>
    <col min="4870" max="4870" width="13" style="252" customWidth="1"/>
    <col min="4871" max="5120" width="9.140625" style="252"/>
    <col min="5121" max="5121" width="7.5703125" style="252" customWidth="1"/>
    <col min="5122" max="5122" width="84.7109375" style="252" customWidth="1"/>
    <col min="5123" max="5123" width="10.7109375" style="252" customWidth="1"/>
    <col min="5124" max="5124" width="17.28515625" style="252" customWidth="1"/>
    <col min="5125" max="5125" width="18" style="252" customWidth="1"/>
    <col min="5126" max="5126" width="13" style="252" customWidth="1"/>
    <col min="5127" max="5376" width="9.140625" style="252"/>
    <col min="5377" max="5377" width="7.5703125" style="252" customWidth="1"/>
    <col min="5378" max="5378" width="84.7109375" style="252" customWidth="1"/>
    <col min="5379" max="5379" width="10.7109375" style="252" customWidth="1"/>
    <col min="5380" max="5380" width="17.28515625" style="252" customWidth="1"/>
    <col min="5381" max="5381" width="18" style="252" customWidth="1"/>
    <col min="5382" max="5382" width="13" style="252" customWidth="1"/>
    <col min="5383" max="5632" width="9.140625" style="252"/>
    <col min="5633" max="5633" width="7.5703125" style="252" customWidth="1"/>
    <col min="5634" max="5634" width="84.7109375" style="252" customWidth="1"/>
    <col min="5635" max="5635" width="10.7109375" style="252" customWidth="1"/>
    <col min="5636" max="5636" width="17.28515625" style="252" customWidth="1"/>
    <col min="5637" max="5637" width="18" style="252" customWidth="1"/>
    <col min="5638" max="5638" width="13" style="252" customWidth="1"/>
    <col min="5639" max="5888" width="9.140625" style="252"/>
    <col min="5889" max="5889" width="7.5703125" style="252" customWidth="1"/>
    <col min="5890" max="5890" width="84.7109375" style="252" customWidth="1"/>
    <col min="5891" max="5891" width="10.7109375" style="252" customWidth="1"/>
    <col min="5892" max="5892" width="17.28515625" style="252" customWidth="1"/>
    <col min="5893" max="5893" width="18" style="252" customWidth="1"/>
    <col min="5894" max="5894" width="13" style="252" customWidth="1"/>
    <col min="5895" max="6144" width="9.140625" style="252"/>
    <col min="6145" max="6145" width="7.5703125" style="252" customWidth="1"/>
    <col min="6146" max="6146" width="84.7109375" style="252" customWidth="1"/>
    <col min="6147" max="6147" width="10.7109375" style="252" customWidth="1"/>
    <col min="6148" max="6148" width="17.28515625" style="252" customWidth="1"/>
    <col min="6149" max="6149" width="18" style="252" customWidth="1"/>
    <col min="6150" max="6150" width="13" style="252" customWidth="1"/>
    <col min="6151" max="6400" width="9.140625" style="252"/>
    <col min="6401" max="6401" width="7.5703125" style="252" customWidth="1"/>
    <col min="6402" max="6402" width="84.7109375" style="252" customWidth="1"/>
    <col min="6403" max="6403" width="10.7109375" style="252" customWidth="1"/>
    <col min="6404" max="6404" width="17.28515625" style="252" customWidth="1"/>
    <col min="6405" max="6405" width="18" style="252" customWidth="1"/>
    <col min="6406" max="6406" width="13" style="252" customWidth="1"/>
    <col min="6407" max="6656" width="9.140625" style="252"/>
    <col min="6657" max="6657" width="7.5703125" style="252" customWidth="1"/>
    <col min="6658" max="6658" width="84.7109375" style="252" customWidth="1"/>
    <col min="6659" max="6659" width="10.7109375" style="252" customWidth="1"/>
    <col min="6660" max="6660" width="17.28515625" style="252" customWidth="1"/>
    <col min="6661" max="6661" width="18" style="252" customWidth="1"/>
    <col min="6662" max="6662" width="13" style="252" customWidth="1"/>
    <col min="6663" max="6912" width="9.140625" style="252"/>
    <col min="6913" max="6913" width="7.5703125" style="252" customWidth="1"/>
    <col min="6914" max="6914" width="84.7109375" style="252" customWidth="1"/>
    <col min="6915" max="6915" width="10.7109375" style="252" customWidth="1"/>
    <col min="6916" max="6916" width="17.28515625" style="252" customWidth="1"/>
    <col min="6917" max="6917" width="18" style="252" customWidth="1"/>
    <col min="6918" max="6918" width="13" style="252" customWidth="1"/>
    <col min="6919" max="7168" width="9.140625" style="252"/>
    <col min="7169" max="7169" width="7.5703125" style="252" customWidth="1"/>
    <col min="7170" max="7170" width="84.7109375" style="252" customWidth="1"/>
    <col min="7171" max="7171" width="10.7109375" style="252" customWidth="1"/>
    <col min="7172" max="7172" width="17.28515625" style="252" customWidth="1"/>
    <col min="7173" max="7173" width="18" style="252" customWidth="1"/>
    <col min="7174" max="7174" width="13" style="252" customWidth="1"/>
    <col min="7175" max="7424" width="9.140625" style="252"/>
    <col min="7425" max="7425" width="7.5703125" style="252" customWidth="1"/>
    <col min="7426" max="7426" width="84.7109375" style="252" customWidth="1"/>
    <col min="7427" max="7427" width="10.7109375" style="252" customWidth="1"/>
    <col min="7428" max="7428" width="17.28515625" style="252" customWidth="1"/>
    <col min="7429" max="7429" width="18" style="252" customWidth="1"/>
    <col min="7430" max="7430" width="13" style="252" customWidth="1"/>
    <col min="7431" max="7680" width="9.140625" style="252"/>
    <col min="7681" max="7681" width="7.5703125" style="252" customWidth="1"/>
    <col min="7682" max="7682" width="84.7109375" style="252" customWidth="1"/>
    <col min="7683" max="7683" width="10.7109375" style="252" customWidth="1"/>
    <col min="7684" max="7684" width="17.28515625" style="252" customWidth="1"/>
    <col min="7685" max="7685" width="18" style="252" customWidth="1"/>
    <col min="7686" max="7686" width="13" style="252" customWidth="1"/>
    <col min="7687" max="7936" width="9.140625" style="252"/>
    <col min="7937" max="7937" width="7.5703125" style="252" customWidth="1"/>
    <col min="7938" max="7938" width="84.7109375" style="252" customWidth="1"/>
    <col min="7939" max="7939" width="10.7109375" style="252" customWidth="1"/>
    <col min="7940" max="7940" width="17.28515625" style="252" customWidth="1"/>
    <col min="7941" max="7941" width="18" style="252" customWidth="1"/>
    <col min="7942" max="7942" width="13" style="252" customWidth="1"/>
    <col min="7943" max="8192" width="9.140625" style="252"/>
    <col min="8193" max="8193" width="7.5703125" style="252" customWidth="1"/>
    <col min="8194" max="8194" width="84.7109375" style="252" customWidth="1"/>
    <col min="8195" max="8195" width="10.7109375" style="252" customWidth="1"/>
    <col min="8196" max="8196" width="17.28515625" style="252" customWidth="1"/>
    <col min="8197" max="8197" width="18" style="252" customWidth="1"/>
    <col min="8198" max="8198" width="13" style="252" customWidth="1"/>
    <col min="8199" max="8448" width="9.140625" style="252"/>
    <col min="8449" max="8449" width="7.5703125" style="252" customWidth="1"/>
    <col min="8450" max="8450" width="84.7109375" style="252" customWidth="1"/>
    <col min="8451" max="8451" width="10.7109375" style="252" customWidth="1"/>
    <col min="8452" max="8452" width="17.28515625" style="252" customWidth="1"/>
    <col min="8453" max="8453" width="18" style="252" customWidth="1"/>
    <col min="8454" max="8454" width="13" style="252" customWidth="1"/>
    <col min="8455" max="8704" width="9.140625" style="252"/>
    <col min="8705" max="8705" width="7.5703125" style="252" customWidth="1"/>
    <col min="8706" max="8706" width="84.7109375" style="252" customWidth="1"/>
    <col min="8707" max="8707" width="10.7109375" style="252" customWidth="1"/>
    <col min="8708" max="8708" width="17.28515625" style="252" customWidth="1"/>
    <col min="8709" max="8709" width="18" style="252" customWidth="1"/>
    <col min="8710" max="8710" width="13" style="252" customWidth="1"/>
    <col min="8711" max="8960" width="9.140625" style="252"/>
    <col min="8961" max="8961" width="7.5703125" style="252" customWidth="1"/>
    <col min="8962" max="8962" width="84.7109375" style="252" customWidth="1"/>
    <col min="8963" max="8963" width="10.7109375" style="252" customWidth="1"/>
    <col min="8964" max="8964" width="17.28515625" style="252" customWidth="1"/>
    <col min="8965" max="8965" width="18" style="252" customWidth="1"/>
    <col min="8966" max="8966" width="13" style="252" customWidth="1"/>
    <col min="8967" max="9216" width="9.140625" style="252"/>
    <col min="9217" max="9217" width="7.5703125" style="252" customWidth="1"/>
    <col min="9218" max="9218" width="84.7109375" style="252" customWidth="1"/>
    <col min="9219" max="9219" width="10.7109375" style="252" customWidth="1"/>
    <col min="9220" max="9220" width="17.28515625" style="252" customWidth="1"/>
    <col min="9221" max="9221" width="18" style="252" customWidth="1"/>
    <col min="9222" max="9222" width="13" style="252" customWidth="1"/>
    <col min="9223" max="9472" width="9.140625" style="252"/>
    <col min="9473" max="9473" width="7.5703125" style="252" customWidth="1"/>
    <col min="9474" max="9474" width="84.7109375" style="252" customWidth="1"/>
    <col min="9475" max="9475" width="10.7109375" style="252" customWidth="1"/>
    <col min="9476" max="9476" width="17.28515625" style="252" customWidth="1"/>
    <col min="9477" max="9477" width="18" style="252" customWidth="1"/>
    <col min="9478" max="9478" width="13" style="252" customWidth="1"/>
    <col min="9479" max="9728" width="9.140625" style="252"/>
    <col min="9729" max="9729" width="7.5703125" style="252" customWidth="1"/>
    <col min="9730" max="9730" width="84.7109375" style="252" customWidth="1"/>
    <col min="9731" max="9731" width="10.7109375" style="252" customWidth="1"/>
    <col min="9732" max="9732" width="17.28515625" style="252" customWidth="1"/>
    <col min="9733" max="9733" width="18" style="252" customWidth="1"/>
    <col min="9734" max="9734" width="13" style="252" customWidth="1"/>
    <col min="9735" max="9984" width="9.140625" style="252"/>
    <col min="9985" max="9985" width="7.5703125" style="252" customWidth="1"/>
    <col min="9986" max="9986" width="84.7109375" style="252" customWidth="1"/>
    <col min="9987" max="9987" width="10.7109375" style="252" customWidth="1"/>
    <col min="9988" max="9988" width="17.28515625" style="252" customWidth="1"/>
    <col min="9989" max="9989" width="18" style="252" customWidth="1"/>
    <col min="9990" max="9990" width="13" style="252" customWidth="1"/>
    <col min="9991" max="10240" width="9.140625" style="252"/>
    <col min="10241" max="10241" width="7.5703125" style="252" customWidth="1"/>
    <col min="10242" max="10242" width="84.7109375" style="252" customWidth="1"/>
    <col min="10243" max="10243" width="10.7109375" style="252" customWidth="1"/>
    <col min="10244" max="10244" width="17.28515625" style="252" customWidth="1"/>
    <col min="10245" max="10245" width="18" style="252" customWidth="1"/>
    <col min="10246" max="10246" width="13" style="252" customWidth="1"/>
    <col min="10247" max="10496" width="9.140625" style="252"/>
    <col min="10497" max="10497" width="7.5703125" style="252" customWidth="1"/>
    <col min="10498" max="10498" width="84.7109375" style="252" customWidth="1"/>
    <col min="10499" max="10499" width="10.7109375" style="252" customWidth="1"/>
    <col min="10500" max="10500" width="17.28515625" style="252" customWidth="1"/>
    <col min="10501" max="10501" width="18" style="252" customWidth="1"/>
    <col min="10502" max="10502" width="13" style="252" customWidth="1"/>
    <col min="10503" max="10752" width="9.140625" style="252"/>
    <col min="10753" max="10753" width="7.5703125" style="252" customWidth="1"/>
    <col min="10754" max="10754" width="84.7109375" style="252" customWidth="1"/>
    <col min="10755" max="10755" width="10.7109375" style="252" customWidth="1"/>
    <col min="10756" max="10756" width="17.28515625" style="252" customWidth="1"/>
    <col min="10757" max="10757" width="18" style="252" customWidth="1"/>
    <col min="10758" max="10758" width="13" style="252" customWidth="1"/>
    <col min="10759" max="11008" width="9.140625" style="252"/>
    <col min="11009" max="11009" width="7.5703125" style="252" customWidth="1"/>
    <col min="11010" max="11010" width="84.7109375" style="252" customWidth="1"/>
    <col min="11011" max="11011" width="10.7109375" style="252" customWidth="1"/>
    <col min="11012" max="11012" width="17.28515625" style="252" customWidth="1"/>
    <col min="11013" max="11013" width="18" style="252" customWidth="1"/>
    <col min="11014" max="11014" width="13" style="252" customWidth="1"/>
    <col min="11015" max="11264" width="9.140625" style="252"/>
    <col min="11265" max="11265" width="7.5703125" style="252" customWidth="1"/>
    <col min="11266" max="11266" width="84.7109375" style="252" customWidth="1"/>
    <col min="11267" max="11267" width="10.7109375" style="252" customWidth="1"/>
    <col min="11268" max="11268" width="17.28515625" style="252" customWidth="1"/>
    <col min="11269" max="11269" width="18" style="252" customWidth="1"/>
    <col min="11270" max="11270" width="13" style="252" customWidth="1"/>
    <col min="11271" max="11520" width="9.140625" style="252"/>
    <col min="11521" max="11521" width="7.5703125" style="252" customWidth="1"/>
    <col min="11522" max="11522" width="84.7109375" style="252" customWidth="1"/>
    <col min="11523" max="11523" width="10.7109375" style="252" customWidth="1"/>
    <col min="11524" max="11524" width="17.28515625" style="252" customWidth="1"/>
    <col min="11525" max="11525" width="18" style="252" customWidth="1"/>
    <col min="11526" max="11526" width="13" style="252" customWidth="1"/>
    <col min="11527" max="11776" width="9.140625" style="252"/>
    <col min="11777" max="11777" width="7.5703125" style="252" customWidth="1"/>
    <col min="11778" max="11778" width="84.7109375" style="252" customWidth="1"/>
    <col min="11779" max="11779" width="10.7109375" style="252" customWidth="1"/>
    <col min="11780" max="11780" width="17.28515625" style="252" customWidth="1"/>
    <col min="11781" max="11781" width="18" style="252" customWidth="1"/>
    <col min="11782" max="11782" width="13" style="252" customWidth="1"/>
    <col min="11783" max="12032" width="9.140625" style="252"/>
    <col min="12033" max="12033" width="7.5703125" style="252" customWidth="1"/>
    <col min="12034" max="12034" width="84.7109375" style="252" customWidth="1"/>
    <col min="12035" max="12035" width="10.7109375" style="252" customWidth="1"/>
    <col min="12036" max="12036" width="17.28515625" style="252" customWidth="1"/>
    <col min="12037" max="12037" width="18" style="252" customWidth="1"/>
    <col min="12038" max="12038" width="13" style="252" customWidth="1"/>
    <col min="12039" max="12288" width="9.140625" style="252"/>
    <col min="12289" max="12289" width="7.5703125" style="252" customWidth="1"/>
    <col min="12290" max="12290" width="84.7109375" style="252" customWidth="1"/>
    <col min="12291" max="12291" width="10.7109375" style="252" customWidth="1"/>
    <col min="12292" max="12292" width="17.28515625" style="252" customWidth="1"/>
    <col min="12293" max="12293" width="18" style="252" customWidth="1"/>
    <col min="12294" max="12294" width="13" style="252" customWidth="1"/>
    <col min="12295" max="12544" width="9.140625" style="252"/>
    <col min="12545" max="12545" width="7.5703125" style="252" customWidth="1"/>
    <col min="12546" max="12546" width="84.7109375" style="252" customWidth="1"/>
    <col min="12547" max="12547" width="10.7109375" style="252" customWidth="1"/>
    <col min="12548" max="12548" width="17.28515625" style="252" customWidth="1"/>
    <col min="12549" max="12549" width="18" style="252" customWidth="1"/>
    <col min="12550" max="12550" width="13" style="252" customWidth="1"/>
    <col min="12551" max="12800" width="9.140625" style="252"/>
    <col min="12801" max="12801" width="7.5703125" style="252" customWidth="1"/>
    <col min="12802" max="12802" width="84.7109375" style="252" customWidth="1"/>
    <col min="12803" max="12803" width="10.7109375" style="252" customWidth="1"/>
    <col min="12804" max="12804" width="17.28515625" style="252" customWidth="1"/>
    <col min="12805" max="12805" width="18" style="252" customWidth="1"/>
    <col min="12806" max="12806" width="13" style="252" customWidth="1"/>
    <col min="12807" max="13056" width="9.140625" style="252"/>
    <col min="13057" max="13057" width="7.5703125" style="252" customWidth="1"/>
    <col min="13058" max="13058" width="84.7109375" style="252" customWidth="1"/>
    <col min="13059" max="13059" width="10.7109375" style="252" customWidth="1"/>
    <col min="13060" max="13060" width="17.28515625" style="252" customWidth="1"/>
    <col min="13061" max="13061" width="18" style="252" customWidth="1"/>
    <col min="13062" max="13062" width="13" style="252" customWidth="1"/>
    <col min="13063" max="13312" width="9.140625" style="252"/>
    <col min="13313" max="13313" width="7.5703125" style="252" customWidth="1"/>
    <col min="13314" max="13314" width="84.7109375" style="252" customWidth="1"/>
    <col min="13315" max="13315" width="10.7109375" style="252" customWidth="1"/>
    <col min="13316" max="13316" width="17.28515625" style="252" customWidth="1"/>
    <col min="13317" max="13317" width="18" style="252" customWidth="1"/>
    <col min="13318" max="13318" width="13" style="252" customWidth="1"/>
    <col min="13319" max="13568" width="9.140625" style="252"/>
    <col min="13569" max="13569" width="7.5703125" style="252" customWidth="1"/>
    <col min="13570" max="13570" width="84.7109375" style="252" customWidth="1"/>
    <col min="13571" max="13571" width="10.7109375" style="252" customWidth="1"/>
    <col min="13572" max="13572" width="17.28515625" style="252" customWidth="1"/>
    <col min="13573" max="13573" width="18" style="252" customWidth="1"/>
    <col min="13574" max="13574" width="13" style="252" customWidth="1"/>
    <col min="13575" max="13824" width="9.140625" style="252"/>
    <col min="13825" max="13825" width="7.5703125" style="252" customWidth="1"/>
    <col min="13826" max="13826" width="84.7109375" style="252" customWidth="1"/>
    <col min="13827" max="13827" width="10.7109375" style="252" customWidth="1"/>
    <col min="13828" max="13828" width="17.28515625" style="252" customWidth="1"/>
    <col min="13829" max="13829" width="18" style="252" customWidth="1"/>
    <col min="13830" max="13830" width="13" style="252" customWidth="1"/>
    <col min="13831" max="14080" width="9.140625" style="252"/>
    <col min="14081" max="14081" width="7.5703125" style="252" customWidth="1"/>
    <col min="14082" max="14082" width="84.7109375" style="252" customWidth="1"/>
    <col min="14083" max="14083" width="10.7109375" style="252" customWidth="1"/>
    <col min="14084" max="14084" width="17.28515625" style="252" customWidth="1"/>
    <col min="14085" max="14085" width="18" style="252" customWidth="1"/>
    <col min="14086" max="14086" width="13" style="252" customWidth="1"/>
    <col min="14087" max="14336" width="9.140625" style="252"/>
    <col min="14337" max="14337" width="7.5703125" style="252" customWidth="1"/>
    <col min="14338" max="14338" width="84.7109375" style="252" customWidth="1"/>
    <col min="14339" max="14339" width="10.7109375" style="252" customWidth="1"/>
    <col min="14340" max="14340" width="17.28515625" style="252" customWidth="1"/>
    <col min="14341" max="14341" width="18" style="252" customWidth="1"/>
    <col min="14342" max="14342" width="13" style="252" customWidth="1"/>
    <col min="14343" max="14592" width="9.140625" style="252"/>
    <col min="14593" max="14593" width="7.5703125" style="252" customWidth="1"/>
    <col min="14594" max="14594" width="84.7109375" style="252" customWidth="1"/>
    <col min="14595" max="14595" width="10.7109375" style="252" customWidth="1"/>
    <col min="14596" max="14596" width="17.28515625" style="252" customWidth="1"/>
    <col min="14597" max="14597" width="18" style="252" customWidth="1"/>
    <col min="14598" max="14598" width="13" style="252" customWidth="1"/>
    <col min="14599" max="14848" width="9.140625" style="252"/>
    <col min="14849" max="14849" width="7.5703125" style="252" customWidth="1"/>
    <col min="14850" max="14850" width="84.7109375" style="252" customWidth="1"/>
    <col min="14851" max="14851" width="10.7109375" style="252" customWidth="1"/>
    <col min="14852" max="14852" width="17.28515625" style="252" customWidth="1"/>
    <col min="14853" max="14853" width="18" style="252" customWidth="1"/>
    <col min="14854" max="14854" width="13" style="252" customWidth="1"/>
    <col min="14855" max="15104" width="9.140625" style="252"/>
    <col min="15105" max="15105" width="7.5703125" style="252" customWidth="1"/>
    <col min="15106" max="15106" width="84.7109375" style="252" customWidth="1"/>
    <col min="15107" max="15107" width="10.7109375" style="252" customWidth="1"/>
    <col min="15108" max="15108" width="17.28515625" style="252" customWidth="1"/>
    <col min="15109" max="15109" width="18" style="252" customWidth="1"/>
    <col min="15110" max="15110" width="13" style="252" customWidth="1"/>
    <col min="15111" max="15360" width="9.140625" style="252"/>
    <col min="15361" max="15361" width="7.5703125" style="252" customWidth="1"/>
    <col min="15362" max="15362" width="84.7109375" style="252" customWidth="1"/>
    <col min="15363" max="15363" width="10.7109375" style="252" customWidth="1"/>
    <col min="15364" max="15364" width="17.28515625" style="252" customWidth="1"/>
    <col min="15365" max="15365" width="18" style="252" customWidth="1"/>
    <col min="15366" max="15366" width="13" style="252" customWidth="1"/>
    <col min="15367" max="15616" width="9.140625" style="252"/>
    <col min="15617" max="15617" width="7.5703125" style="252" customWidth="1"/>
    <col min="15618" max="15618" width="84.7109375" style="252" customWidth="1"/>
    <col min="15619" max="15619" width="10.7109375" style="252" customWidth="1"/>
    <col min="15620" max="15620" width="17.28515625" style="252" customWidth="1"/>
    <col min="15621" max="15621" width="18" style="252" customWidth="1"/>
    <col min="15622" max="15622" width="13" style="252" customWidth="1"/>
    <col min="15623" max="15872" width="9.140625" style="252"/>
    <col min="15873" max="15873" width="7.5703125" style="252" customWidth="1"/>
    <col min="15874" max="15874" width="84.7109375" style="252" customWidth="1"/>
    <col min="15875" max="15875" width="10.7109375" style="252" customWidth="1"/>
    <col min="15876" max="15876" width="17.28515625" style="252" customWidth="1"/>
    <col min="15877" max="15877" width="18" style="252" customWidth="1"/>
    <col min="15878" max="15878" width="13" style="252" customWidth="1"/>
    <col min="15879" max="16128" width="9.140625" style="252"/>
    <col min="16129" max="16129" width="7.5703125" style="252" customWidth="1"/>
    <col min="16130" max="16130" width="84.7109375" style="252" customWidth="1"/>
    <col min="16131" max="16131" width="10.7109375" style="252" customWidth="1"/>
    <col min="16132" max="16132" width="17.28515625" style="252" customWidth="1"/>
    <col min="16133" max="16133" width="18" style="252" customWidth="1"/>
    <col min="16134" max="16134" width="13" style="252" customWidth="1"/>
    <col min="16135" max="16384" width="9.140625" style="252"/>
  </cols>
  <sheetData>
    <row r="1" spans="1:6" s="211" customFormat="1" ht="23.25" customHeight="1" x14ac:dyDescent="0.5">
      <c r="A1" s="209" t="s">
        <v>235</v>
      </c>
      <c r="B1" s="210"/>
      <c r="C1" s="210"/>
      <c r="D1" s="210"/>
      <c r="E1" s="210"/>
      <c r="F1" s="210"/>
    </row>
    <row r="2" spans="1:6" s="211" customFormat="1" ht="23.25" customHeight="1" x14ac:dyDescent="0.5">
      <c r="A2" s="212"/>
      <c r="D2" s="213"/>
      <c r="E2" s="213"/>
    </row>
    <row r="3" spans="1:6" s="211" customFormat="1" ht="23.25" customHeight="1" x14ac:dyDescent="0.5">
      <c r="A3" s="214" t="s">
        <v>236</v>
      </c>
      <c r="B3" s="215"/>
      <c r="C3" s="215"/>
      <c r="D3" s="215"/>
      <c r="E3" s="215"/>
      <c r="F3" s="215"/>
    </row>
    <row r="4" spans="1:6" s="211" customFormat="1" ht="23.25" customHeight="1" x14ac:dyDescent="0.5">
      <c r="A4" s="216" t="s">
        <v>237</v>
      </c>
      <c r="B4" s="215"/>
      <c r="C4" s="215"/>
      <c r="D4" s="215"/>
      <c r="E4" s="215"/>
      <c r="F4" s="215"/>
    </row>
    <row r="5" spans="1:6" s="211" customFormat="1" ht="23.25" customHeight="1" x14ac:dyDescent="0.5">
      <c r="A5" s="217" t="s">
        <v>238</v>
      </c>
      <c r="B5" s="218"/>
      <c r="C5" s="218"/>
      <c r="D5" s="218"/>
      <c r="E5" s="218"/>
      <c r="F5" s="218"/>
    </row>
    <row r="6" spans="1:6" s="211" customFormat="1" ht="23.25" customHeight="1" x14ac:dyDescent="0.5">
      <c r="A6" s="219" t="s">
        <v>239</v>
      </c>
      <c r="B6" s="219" t="s">
        <v>12</v>
      </c>
      <c r="C6" s="219" t="s">
        <v>61</v>
      </c>
      <c r="D6" s="220" t="s">
        <v>240</v>
      </c>
      <c r="E6" s="221" t="s">
        <v>241</v>
      </c>
      <c r="F6" s="222" t="s">
        <v>242</v>
      </c>
    </row>
    <row r="7" spans="1:6" s="211" customFormat="1" ht="23.25" customHeight="1" x14ac:dyDescent="0.5">
      <c r="A7" s="223">
        <v>1</v>
      </c>
      <c r="B7" s="224" t="s">
        <v>243</v>
      </c>
      <c r="C7" s="223" t="s">
        <v>72</v>
      </c>
      <c r="D7" s="225">
        <v>2317.7600000000002</v>
      </c>
      <c r="E7" s="225">
        <v>2317.7600000000002</v>
      </c>
      <c r="F7" s="226" t="s">
        <v>244</v>
      </c>
    </row>
    <row r="8" spans="1:6" s="211" customFormat="1" ht="23.25" customHeight="1" x14ac:dyDescent="0.5">
      <c r="A8" s="227">
        <v>2</v>
      </c>
      <c r="B8" s="228" t="s">
        <v>245</v>
      </c>
      <c r="C8" s="227" t="s">
        <v>72</v>
      </c>
      <c r="D8" s="229">
        <v>2355.14</v>
      </c>
      <c r="E8" s="229">
        <v>2355.14</v>
      </c>
      <c r="F8" s="149" t="s">
        <v>244</v>
      </c>
    </row>
    <row r="9" spans="1:6" s="211" customFormat="1" ht="23.25" customHeight="1" x14ac:dyDescent="0.5">
      <c r="A9" s="223">
        <v>3</v>
      </c>
      <c r="B9" s="224" t="s">
        <v>246</v>
      </c>
      <c r="C9" s="223" t="s">
        <v>72</v>
      </c>
      <c r="D9" s="225">
        <v>2336.4499999999998</v>
      </c>
      <c r="E9" s="225">
        <v>2336.4499999999998</v>
      </c>
      <c r="F9" s="226" t="s">
        <v>244</v>
      </c>
    </row>
    <row r="10" spans="1:6" s="211" customFormat="1" ht="23.25" customHeight="1" x14ac:dyDescent="0.5">
      <c r="A10" s="227">
        <v>4</v>
      </c>
      <c r="B10" s="228" t="s">
        <v>247</v>
      </c>
      <c r="C10" s="227" t="s">
        <v>72</v>
      </c>
      <c r="D10" s="229">
        <v>2467.29</v>
      </c>
      <c r="E10" s="229">
        <v>2467.29</v>
      </c>
      <c r="F10" s="149" t="s">
        <v>244</v>
      </c>
    </row>
    <row r="11" spans="1:6" s="211" customFormat="1" ht="23.25" customHeight="1" x14ac:dyDescent="0.5">
      <c r="A11" s="223">
        <v>5</v>
      </c>
      <c r="B11" s="224" t="s">
        <v>248</v>
      </c>
      <c r="C11" s="223" t="s">
        <v>72</v>
      </c>
      <c r="D11" s="225">
        <v>1810.75</v>
      </c>
      <c r="E11" s="225">
        <v>1810.75</v>
      </c>
      <c r="F11" s="226" t="s">
        <v>244</v>
      </c>
    </row>
    <row r="12" spans="1:6" s="211" customFormat="1" ht="23.25" customHeight="1" x14ac:dyDescent="0.5">
      <c r="A12" s="227">
        <v>6</v>
      </c>
      <c r="B12" s="228" t="s">
        <v>249</v>
      </c>
      <c r="C12" s="227" t="s">
        <v>72</v>
      </c>
      <c r="D12" s="229">
        <v>1859.81</v>
      </c>
      <c r="E12" s="229">
        <v>1859.81</v>
      </c>
      <c r="F12" s="149" t="s">
        <v>244</v>
      </c>
    </row>
    <row r="13" spans="1:6" s="211" customFormat="1" ht="23.25" customHeight="1" x14ac:dyDescent="0.5">
      <c r="A13" s="223">
        <v>7</v>
      </c>
      <c r="B13" s="224" t="s">
        <v>250</v>
      </c>
      <c r="C13" s="223" t="s">
        <v>72</v>
      </c>
      <c r="D13" s="225">
        <v>1908.88</v>
      </c>
      <c r="E13" s="225">
        <v>1908.88</v>
      </c>
      <c r="F13" s="226" t="s">
        <v>244</v>
      </c>
    </row>
    <row r="14" spans="1:6" s="211" customFormat="1" ht="23.25" customHeight="1" x14ac:dyDescent="0.5">
      <c r="A14" s="227">
        <v>8</v>
      </c>
      <c r="B14" s="228" t="s">
        <v>251</v>
      </c>
      <c r="C14" s="227" t="s">
        <v>72</v>
      </c>
      <c r="D14" s="229">
        <v>1957.95</v>
      </c>
      <c r="E14" s="229">
        <v>1957.95</v>
      </c>
      <c r="F14" s="149" t="s">
        <v>244</v>
      </c>
    </row>
    <row r="15" spans="1:6" s="211" customFormat="1" ht="23.25" customHeight="1" x14ac:dyDescent="0.5">
      <c r="A15" s="223">
        <v>9</v>
      </c>
      <c r="B15" s="224" t="s">
        <v>252</v>
      </c>
      <c r="C15" s="223" t="s">
        <v>72</v>
      </c>
      <c r="D15" s="225">
        <v>2007.01</v>
      </c>
      <c r="E15" s="225">
        <v>2007.01</v>
      </c>
      <c r="F15" s="226" t="s">
        <v>244</v>
      </c>
    </row>
    <row r="16" spans="1:6" s="211" customFormat="1" ht="23.25" customHeight="1" x14ac:dyDescent="0.5">
      <c r="A16" s="227">
        <v>10</v>
      </c>
      <c r="B16" s="228" t="s">
        <v>253</v>
      </c>
      <c r="C16" s="227" t="s">
        <v>72</v>
      </c>
      <c r="D16" s="229">
        <v>2056.08</v>
      </c>
      <c r="E16" s="229">
        <v>2056.08</v>
      </c>
      <c r="F16" s="149" t="s">
        <v>244</v>
      </c>
    </row>
    <row r="17" spans="1:6" s="211" customFormat="1" ht="23.25" customHeight="1" x14ac:dyDescent="0.5">
      <c r="A17" s="223">
        <v>11</v>
      </c>
      <c r="B17" s="224" t="s">
        <v>254</v>
      </c>
      <c r="C17" s="223" t="s">
        <v>72</v>
      </c>
      <c r="D17" s="225">
        <v>2289.7199999999998</v>
      </c>
      <c r="E17" s="225">
        <v>2289.7199999999998</v>
      </c>
      <c r="F17" s="226" t="s">
        <v>244</v>
      </c>
    </row>
    <row r="18" spans="1:6" s="211" customFormat="1" ht="23.25" customHeight="1" x14ac:dyDescent="0.5">
      <c r="A18" s="227">
        <v>12</v>
      </c>
      <c r="B18" s="228" t="s">
        <v>255</v>
      </c>
      <c r="C18" s="227" t="s">
        <v>72</v>
      </c>
      <c r="D18" s="229">
        <v>2336.4499999999998</v>
      </c>
      <c r="E18" s="229">
        <v>2336.4499999999998</v>
      </c>
      <c r="F18" s="149" t="s">
        <v>244</v>
      </c>
    </row>
    <row r="19" spans="1:6" s="211" customFormat="1" ht="23.25" customHeight="1" x14ac:dyDescent="0.5">
      <c r="A19" s="223">
        <v>13</v>
      </c>
      <c r="B19" s="224" t="s">
        <v>256</v>
      </c>
      <c r="C19" s="223" t="s">
        <v>257</v>
      </c>
      <c r="D19" s="225" t="s">
        <v>258</v>
      </c>
      <c r="E19" s="225">
        <v>4.91</v>
      </c>
      <c r="F19" s="226" t="s">
        <v>244</v>
      </c>
    </row>
    <row r="20" spans="1:6" s="211" customFormat="1" ht="23.25" customHeight="1" x14ac:dyDescent="0.5">
      <c r="A20" s="227">
        <v>14</v>
      </c>
      <c r="B20" s="228" t="s">
        <v>259</v>
      </c>
      <c r="C20" s="227" t="s">
        <v>257</v>
      </c>
      <c r="D20" s="229" t="s">
        <v>260</v>
      </c>
      <c r="E20" s="229">
        <v>14.02</v>
      </c>
      <c r="F20" s="149" t="s">
        <v>244</v>
      </c>
    </row>
    <row r="21" spans="1:6" s="211" customFormat="1" ht="23.25" customHeight="1" x14ac:dyDescent="0.5">
      <c r="A21" s="223">
        <v>15</v>
      </c>
      <c r="B21" s="224" t="s">
        <v>261</v>
      </c>
      <c r="C21" s="223" t="s">
        <v>257</v>
      </c>
      <c r="D21" s="225" t="s">
        <v>262</v>
      </c>
      <c r="E21" s="225">
        <v>26.17</v>
      </c>
      <c r="F21" s="226" t="s">
        <v>244</v>
      </c>
    </row>
    <row r="22" spans="1:6" s="211" customFormat="1" ht="23.25" customHeight="1" x14ac:dyDescent="0.5">
      <c r="A22" s="227">
        <v>16</v>
      </c>
      <c r="B22" s="228" t="s">
        <v>263</v>
      </c>
      <c r="C22" s="227" t="s">
        <v>257</v>
      </c>
      <c r="D22" s="229" t="s">
        <v>264</v>
      </c>
      <c r="E22" s="229">
        <v>1.17</v>
      </c>
      <c r="F22" s="149" t="s">
        <v>244</v>
      </c>
    </row>
    <row r="23" spans="1:6" s="211" customFormat="1" ht="23.25" customHeight="1" x14ac:dyDescent="0.5">
      <c r="A23" s="223">
        <v>17</v>
      </c>
      <c r="B23" s="224" t="s">
        <v>265</v>
      </c>
      <c r="C23" s="223" t="s">
        <v>257</v>
      </c>
      <c r="D23" s="225" t="s">
        <v>266</v>
      </c>
      <c r="E23" s="225">
        <v>0.84</v>
      </c>
      <c r="F23" s="226" t="s">
        <v>244</v>
      </c>
    </row>
    <row r="24" spans="1:6" s="211" customFormat="1" ht="23.25" customHeight="1" x14ac:dyDescent="0.5">
      <c r="A24" s="227">
        <v>18</v>
      </c>
      <c r="B24" s="228" t="s">
        <v>267</v>
      </c>
      <c r="C24" s="227" t="s">
        <v>257</v>
      </c>
      <c r="D24" s="229" t="s">
        <v>268</v>
      </c>
      <c r="E24" s="229">
        <v>5.61</v>
      </c>
      <c r="F24" s="149" t="s">
        <v>244</v>
      </c>
    </row>
    <row r="25" spans="1:6" s="211" customFormat="1" ht="23.25" customHeight="1" x14ac:dyDescent="0.5">
      <c r="A25" s="223">
        <v>19</v>
      </c>
      <c r="B25" s="224" t="s">
        <v>269</v>
      </c>
      <c r="C25" s="223" t="s">
        <v>270</v>
      </c>
      <c r="D25" s="225" t="s">
        <v>271</v>
      </c>
      <c r="E25" s="225">
        <v>1196.26</v>
      </c>
      <c r="F25" s="226" t="s">
        <v>244</v>
      </c>
    </row>
    <row r="26" spans="1:6" s="211" customFormat="1" ht="23.25" customHeight="1" x14ac:dyDescent="0.5">
      <c r="A26" s="227">
        <v>20</v>
      </c>
      <c r="B26" s="228" t="s">
        <v>272</v>
      </c>
      <c r="C26" s="227" t="s">
        <v>270</v>
      </c>
      <c r="D26" s="229" t="s">
        <v>273</v>
      </c>
      <c r="E26" s="229">
        <v>1495.33</v>
      </c>
      <c r="F26" s="149" t="s">
        <v>244</v>
      </c>
    </row>
    <row r="27" spans="1:6" s="211" customFormat="1" ht="23.25" customHeight="1" x14ac:dyDescent="0.5">
      <c r="A27" s="223">
        <v>21</v>
      </c>
      <c r="B27" s="224" t="s">
        <v>274</v>
      </c>
      <c r="C27" s="223" t="s">
        <v>270</v>
      </c>
      <c r="D27" s="225" t="s">
        <v>275</v>
      </c>
      <c r="E27" s="225">
        <v>2149.5300000000002</v>
      </c>
      <c r="F27" s="226" t="s">
        <v>244</v>
      </c>
    </row>
    <row r="28" spans="1:6" s="211" customFormat="1" ht="23.25" customHeight="1" x14ac:dyDescent="0.5">
      <c r="A28" s="227">
        <v>22</v>
      </c>
      <c r="B28" s="228" t="s">
        <v>276</v>
      </c>
      <c r="C28" s="227" t="s">
        <v>270</v>
      </c>
      <c r="D28" s="229" t="s">
        <v>277</v>
      </c>
      <c r="E28" s="229">
        <v>1794.39</v>
      </c>
      <c r="F28" s="149" t="s">
        <v>244</v>
      </c>
    </row>
    <row r="29" spans="1:6" s="211" customFormat="1" ht="23.25" customHeight="1" x14ac:dyDescent="0.5">
      <c r="A29" s="223">
        <v>23</v>
      </c>
      <c r="B29" s="224" t="s">
        <v>278</v>
      </c>
      <c r="C29" s="223" t="s">
        <v>270</v>
      </c>
      <c r="D29" s="225" t="s">
        <v>279</v>
      </c>
      <c r="E29" s="225">
        <v>3224.3</v>
      </c>
      <c r="F29" s="226" t="s">
        <v>244</v>
      </c>
    </row>
    <row r="30" spans="1:6" s="211" customFormat="1" ht="23.25" customHeight="1" x14ac:dyDescent="0.5">
      <c r="A30" s="227">
        <v>24</v>
      </c>
      <c r="B30" s="228" t="s">
        <v>280</v>
      </c>
      <c r="C30" s="227" t="s">
        <v>270</v>
      </c>
      <c r="D30" s="229" t="s">
        <v>281</v>
      </c>
      <c r="E30" s="229">
        <v>2392.52</v>
      </c>
      <c r="F30" s="149" t="s">
        <v>244</v>
      </c>
    </row>
    <row r="31" spans="1:6" s="211" customFormat="1" ht="23.25" customHeight="1" x14ac:dyDescent="0.5">
      <c r="A31" s="223">
        <v>25</v>
      </c>
      <c r="B31" s="224" t="s">
        <v>282</v>
      </c>
      <c r="C31" s="223" t="s">
        <v>270</v>
      </c>
      <c r="D31" s="225" t="s">
        <v>283</v>
      </c>
      <c r="E31" s="225">
        <v>4514.0200000000004</v>
      </c>
      <c r="F31" s="226" t="s">
        <v>244</v>
      </c>
    </row>
    <row r="32" spans="1:6" s="211" customFormat="1" ht="23.25" customHeight="1" x14ac:dyDescent="0.5">
      <c r="A32" s="227">
        <v>26</v>
      </c>
      <c r="B32" s="228" t="s">
        <v>284</v>
      </c>
      <c r="C32" s="227" t="s">
        <v>270</v>
      </c>
      <c r="D32" s="229" t="s">
        <v>285</v>
      </c>
      <c r="E32" s="229">
        <v>6084.11</v>
      </c>
      <c r="F32" s="149" t="s">
        <v>244</v>
      </c>
    </row>
    <row r="33" spans="1:7" s="211" customFormat="1" ht="23.25" customHeight="1" x14ac:dyDescent="0.5">
      <c r="A33" s="223">
        <v>27</v>
      </c>
      <c r="B33" s="224" t="s">
        <v>286</v>
      </c>
      <c r="C33" s="223" t="s">
        <v>270</v>
      </c>
      <c r="D33" s="225" t="s">
        <v>287</v>
      </c>
      <c r="E33" s="225">
        <v>7850.47</v>
      </c>
      <c r="F33" s="226" t="s">
        <v>244</v>
      </c>
    </row>
    <row r="34" spans="1:7" s="211" customFormat="1" ht="23.25" customHeight="1" x14ac:dyDescent="0.5">
      <c r="A34" s="227">
        <v>28</v>
      </c>
      <c r="B34" s="228" t="s">
        <v>288</v>
      </c>
      <c r="C34" s="227" t="s">
        <v>270</v>
      </c>
      <c r="D34" s="229" t="s">
        <v>289</v>
      </c>
      <c r="E34" s="229">
        <v>10401.870000000001</v>
      </c>
      <c r="F34" s="149" t="s">
        <v>244</v>
      </c>
      <c r="G34" s="211" t="s">
        <v>290</v>
      </c>
    </row>
    <row r="35" spans="1:7" s="211" customFormat="1" ht="23.25" customHeight="1" x14ac:dyDescent="0.5">
      <c r="A35" s="223">
        <v>29</v>
      </c>
      <c r="B35" s="224" t="s">
        <v>291</v>
      </c>
      <c r="C35" s="223" t="s">
        <v>270</v>
      </c>
      <c r="D35" s="225" t="s">
        <v>292</v>
      </c>
      <c r="E35" s="225">
        <v>13738.32</v>
      </c>
      <c r="F35" s="226" t="s">
        <v>244</v>
      </c>
      <c r="G35" s="211">
        <v>0.222</v>
      </c>
    </row>
    <row r="36" spans="1:7" s="211" customFormat="1" ht="23.25" customHeight="1" x14ac:dyDescent="0.5">
      <c r="A36" s="227">
        <v>30</v>
      </c>
      <c r="B36" s="228" t="s">
        <v>293</v>
      </c>
      <c r="C36" s="227" t="s">
        <v>270</v>
      </c>
      <c r="D36" s="229" t="s">
        <v>294</v>
      </c>
      <c r="E36" s="229">
        <v>280.37</v>
      </c>
      <c r="F36" s="149" t="s">
        <v>244</v>
      </c>
      <c r="G36" s="211">
        <v>0.499</v>
      </c>
    </row>
    <row r="37" spans="1:7" s="211" customFormat="1" ht="23.25" customHeight="1" x14ac:dyDescent="0.5">
      <c r="A37" s="223">
        <v>31</v>
      </c>
      <c r="B37" s="224" t="s">
        <v>295</v>
      </c>
      <c r="C37" s="223" t="s">
        <v>270</v>
      </c>
      <c r="D37" s="225" t="s">
        <v>296</v>
      </c>
      <c r="E37" s="225">
        <v>336.45</v>
      </c>
      <c r="F37" s="226" t="s">
        <v>244</v>
      </c>
      <c r="G37" s="211">
        <v>0.88800000000000001</v>
      </c>
    </row>
    <row r="38" spans="1:7" s="211" customFormat="1" ht="23.25" customHeight="1" x14ac:dyDescent="0.5">
      <c r="A38" s="227">
        <v>32</v>
      </c>
      <c r="B38" s="228" t="s">
        <v>297</v>
      </c>
      <c r="C38" s="227" t="s">
        <v>298</v>
      </c>
      <c r="D38" s="229" t="s">
        <v>299</v>
      </c>
      <c r="E38" s="229">
        <v>20615.97</v>
      </c>
      <c r="F38" s="149" t="s">
        <v>244</v>
      </c>
      <c r="G38" s="211">
        <v>1.387</v>
      </c>
    </row>
    <row r="39" spans="1:7" s="211" customFormat="1" ht="23.25" customHeight="1" x14ac:dyDescent="0.5">
      <c r="A39" s="223">
        <v>33</v>
      </c>
      <c r="B39" s="224" t="s">
        <v>300</v>
      </c>
      <c r="C39" s="223" t="s">
        <v>298</v>
      </c>
      <c r="D39" s="225" t="s">
        <v>301</v>
      </c>
      <c r="E39" s="225">
        <v>19380.939999999999</v>
      </c>
      <c r="F39" s="226" t="s">
        <v>244</v>
      </c>
      <c r="G39" s="211">
        <v>2.226</v>
      </c>
    </row>
    <row r="40" spans="1:7" s="211" customFormat="1" ht="23.25" customHeight="1" x14ac:dyDescent="0.5">
      <c r="A40" s="227">
        <v>34</v>
      </c>
      <c r="B40" s="228" t="s">
        <v>302</v>
      </c>
      <c r="C40" s="227" t="s">
        <v>298</v>
      </c>
      <c r="D40" s="229" t="s">
        <v>303</v>
      </c>
      <c r="E40" s="229">
        <v>19902.32</v>
      </c>
      <c r="F40" s="149" t="s">
        <v>244</v>
      </c>
      <c r="G40" s="211">
        <v>0.88800000000000001</v>
      </c>
    </row>
    <row r="41" spans="1:7" s="211" customFormat="1" ht="23.25" customHeight="1" x14ac:dyDescent="0.5">
      <c r="A41" s="223">
        <v>35</v>
      </c>
      <c r="B41" s="224" t="s">
        <v>304</v>
      </c>
      <c r="C41" s="223" t="s">
        <v>298</v>
      </c>
      <c r="D41" s="225" t="s">
        <v>305</v>
      </c>
      <c r="E41" s="225">
        <v>18491.22</v>
      </c>
      <c r="F41" s="226" t="s">
        <v>244</v>
      </c>
      <c r="G41" s="211">
        <v>1.5780000000000001</v>
      </c>
    </row>
    <row r="42" spans="1:7" s="211" customFormat="1" ht="23.25" customHeight="1" x14ac:dyDescent="0.5">
      <c r="A42" s="227">
        <v>36</v>
      </c>
      <c r="B42" s="228" t="s">
        <v>306</v>
      </c>
      <c r="C42" s="227" t="s">
        <v>298</v>
      </c>
      <c r="D42" s="229" t="s">
        <v>307</v>
      </c>
      <c r="E42" s="229">
        <v>19219.63</v>
      </c>
      <c r="F42" s="149" t="s">
        <v>244</v>
      </c>
      <c r="G42" s="211">
        <v>2.4660000000000002</v>
      </c>
    </row>
    <row r="43" spans="1:7" s="211" customFormat="1" ht="23.25" customHeight="1" x14ac:dyDescent="0.5">
      <c r="A43" s="223">
        <v>37</v>
      </c>
      <c r="B43" s="224" t="s">
        <v>308</v>
      </c>
      <c r="C43" s="223" t="s">
        <v>298</v>
      </c>
      <c r="D43" s="225" t="s">
        <v>309</v>
      </c>
      <c r="E43" s="225">
        <v>21909.65</v>
      </c>
      <c r="F43" s="226" t="s">
        <v>244</v>
      </c>
      <c r="G43" s="211">
        <v>3.8519999999999999</v>
      </c>
    </row>
    <row r="44" spans="1:7" s="211" customFormat="1" ht="23.25" customHeight="1" x14ac:dyDescent="0.5">
      <c r="A44" s="227">
        <v>38</v>
      </c>
      <c r="B44" s="228" t="s">
        <v>310</v>
      </c>
      <c r="C44" s="227" t="s">
        <v>298</v>
      </c>
      <c r="D44" s="229" t="s">
        <v>311</v>
      </c>
      <c r="E44" s="229">
        <v>21227.15</v>
      </c>
      <c r="F44" s="149" t="s">
        <v>244</v>
      </c>
    </row>
    <row r="45" spans="1:7" s="211" customFormat="1" ht="23.25" customHeight="1" x14ac:dyDescent="0.5">
      <c r="A45" s="223">
        <v>39</v>
      </c>
      <c r="B45" s="224" t="s">
        <v>312</v>
      </c>
      <c r="C45" s="223" t="s">
        <v>298</v>
      </c>
      <c r="D45" s="225" t="s">
        <v>313</v>
      </c>
      <c r="E45" s="225">
        <v>20663.25</v>
      </c>
      <c r="F45" s="226" t="s">
        <v>244</v>
      </c>
    </row>
    <row r="46" spans="1:7" s="211" customFormat="1" ht="23.25" customHeight="1" x14ac:dyDescent="0.5">
      <c r="A46" s="227">
        <v>40</v>
      </c>
      <c r="B46" s="228" t="s">
        <v>314</v>
      </c>
      <c r="C46" s="227" t="s">
        <v>298</v>
      </c>
      <c r="D46" s="229" t="s">
        <v>315</v>
      </c>
      <c r="E46" s="229">
        <v>22490</v>
      </c>
      <c r="F46" s="149" t="s">
        <v>244</v>
      </c>
    </row>
    <row r="47" spans="1:7" s="211" customFormat="1" ht="23.25" customHeight="1" x14ac:dyDescent="0.5">
      <c r="A47" s="223">
        <v>41</v>
      </c>
      <c r="B47" s="224" t="s">
        <v>316</v>
      </c>
      <c r="C47" s="223" t="s">
        <v>122</v>
      </c>
      <c r="D47" s="225" t="s">
        <v>317</v>
      </c>
      <c r="E47" s="225">
        <v>32.71</v>
      </c>
      <c r="F47" s="226" t="s">
        <v>244</v>
      </c>
    </row>
    <row r="48" spans="1:7" s="211" customFormat="1" ht="23.25" customHeight="1" x14ac:dyDescent="0.5">
      <c r="A48" s="227">
        <v>42</v>
      </c>
      <c r="B48" s="228" t="s">
        <v>318</v>
      </c>
      <c r="C48" s="227" t="s">
        <v>270</v>
      </c>
      <c r="D48" s="229" t="s">
        <v>319</v>
      </c>
      <c r="E48" s="229">
        <v>289.72000000000003</v>
      </c>
      <c r="F48" s="149" t="s">
        <v>244</v>
      </c>
    </row>
    <row r="49" spans="1:6" s="211" customFormat="1" ht="23.25" customHeight="1" x14ac:dyDescent="0.5">
      <c r="A49" s="223">
        <v>43</v>
      </c>
      <c r="B49" s="224" t="s">
        <v>320</v>
      </c>
      <c r="C49" s="223" t="s">
        <v>270</v>
      </c>
      <c r="D49" s="225" t="s">
        <v>321</v>
      </c>
      <c r="E49" s="225">
        <v>392.52</v>
      </c>
      <c r="F49" s="226" t="s">
        <v>244</v>
      </c>
    </row>
    <row r="50" spans="1:6" s="211" customFormat="1" ht="23.25" customHeight="1" x14ac:dyDescent="0.5">
      <c r="A50" s="227">
        <v>44</v>
      </c>
      <c r="B50" s="228" t="s">
        <v>322</v>
      </c>
      <c r="C50" s="227" t="s">
        <v>270</v>
      </c>
      <c r="D50" s="229" t="s">
        <v>323</v>
      </c>
      <c r="E50" s="229">
        <v>551.4</v>
      </c>
      <c r="F50" s="149" t="s">
        <v>244</v>
      </c>
    </row>
    <row r="51" spans="1:6" s="211" customFormat="1" ht="23.25" customHeight="1" x14ac:dyDescent="0.5">
      <c r="A51" s="223">
        <v>45</v>
      </c>
      <c r="B51" s="224" t="s">
        <v>324</v>
      </c>
      <c r="C51" s="223" t="s">
        <v>270</v>
      </c>
      <c r="D51" s="225" t="s">
        <v>325</v>
      </c>
      <c r="E51" s="225">
        <v>747.66</v>
      </c>
      <c r="F51" s="226" t="s">
        <v>244</v>
      </c>
    </row>
    <row r="52" spans="1:6" s="211" customFormat="1" ht="23.25" customHeight="1" x14ac:dyDescent="0.5">
      <c r="A52" s="227">
        <v>46</v>
      </c>
      <c r="B52" s="228" t="s">
        <v>326</v>
      </c>
      <c r="C52" s="227" t="s">
        <v>270</v>
      </c>
      <c r="D52" s="229" t="s">
        <v>327</v>
      </c>
      <c r="E52" s="229">
        <v>873.83</v>
      </c>
      <c r="F52" s="149" t="s">
        <v>244</v>
      </c>
    </row>
    <row r="53" spans="1:6" s="211" customFormat="1" ht="23.25" customHeight="1" x14ac:dyDescent="0.5">
      <c r="A53" s="223">
        <v>47</v>
      </c>
      <c r="B53" s="224" t="s">
        <v>328</v>
      </c>
      <c r="C53" s="223" t="s">
        <v>270</v>
      </c>
      <c r="D53" s="225" t="s">
        <v>329</v>
      </c>
      <c r="E53" s="225">
        <v>2009.35</v>
      </c>
      <c r="F53" s="226" t="s">
        <v>244</v>
      </c>
    </row>
    <row r="54" spans="1:6" s="211" customFormat="1" ht="23.25" customHeight="1" x14ac:dyDescent="0.5">
      <c r="A54" s="227">
        <v>48</v>
      </c>
      <c r="B54" s="228" t="s">
        <v>330</v>
      </c>
      <c r="C54" s="227" t="s">
        <v>270</v>
      </c>
      <c r="D54" s="229" t="s">
        <v>331</v>
      </c>
      <c r="E54" s="229">
        <v>523.36</v>
      </c>
      <c r="F54" s="149" t="s">
        <v>244</v>
      </c>
    </row>
    <row r="55" spans="1:6" s="211" customFormat="1" ht="23.25" customHeight="1" x14ac:dyDescent="0.5">
      <c r="A55" s="223">
        <v>49</v>
      </c>
      <c r="B55" s="224" t="s">
        <v>332</v>
      </c>
      <c r="C55" s="223" t="s">
        <v>270</v>
      </c>
      <c r="D55" s="225" t="s">
        <v>333</v>
      </c>
      <c r="E55" s="225">
        <v>635.51</v>
      </c>
      <c r="F55" s="226" t="s">
        <v>244</v>
      </c>
    </row>
    <row r="56" spans="1:6" s="211" customFormat="1" ht="23.25" customHeight="1" x14ac:dyDescent="0.5">
      <c r="A56" s="227">
        <v>50</v>
      </c>
      <c r="B56" s="228" t="s">
        <v>334</v>
      </c>
      <c r="C56" s="227" t="s">
        <v>270</v>
      </c>
      <c r="D56" s="229" t="s">
        <v>335</v>
      </c>
      <c r="E56" s="229">
        <v>579.44000000000005</v>
      </c>
      <c r="F56" s="149" t="s">
        <v>244</v>
      </c>
    </row>
    <row r="57" spans="1:6" s="211" customFormat="1" ht="23.25" customHeight="1" x14ac:dyDescent="0.5">
      <c r="A57" s="223">
        <v>51</v>
      </c>
      <c r="B57" s="224" t="s">
        <v>336</v>
      </c>
      <c r="C57" s="223" t="s">
        <v>270</v>
      </c>
      <c r="D57" s="225" t="s">
        <v>337</v>
      </c>
      <c r="E57" s="225">
        <v>831.78</v>
      </c>
      <c r="F57" s="226" t="s">
        <v>244</v>
      </c>
    </row>
    <row r="58" spans="1:6" s="211" customFormat="1" ht="23.25" customHeight="1" x14ac:dyDescent="0.5">
      <c r="A58" s="227">
        <v>52</v>
      </c>
      <c r="B58" s="228" t="s">
        <v>338</v>
      </c>
      <c r="C58" s="227" t="s">
        <v>270</v>
      </c>
      <c r="D58" s="229" t="s">
        <v>339</v>
      </c>
      <c r="E58" s="229">
        <v>616.82000000000005</v>
      </c>
      <c r="F58" s="149" t="s">
        <v>244</v>
      </c>
    </row>
    <row r="59" spans="1:6" s="211" customFormat="1" ht="23.25" customHeight="1" x14ac:dyDescent="0.5">
      <c r="A59" s="223">
        <v>53</v>
      </c>
      <c r="B59" s="224" t="s">
        <v>340</v>
      </c>
      <c r="C59" s="223" t="s">
        <v>270</v>
      </c>
      <c r="D59" s="225" t="s">
        <v>341</v>
      </c>
      <c r="E59" s="225">
        <v>878.5</v>
      </c>
      <c r="F59" s="226" t="s">
        <v>244</v>
      </c>
    </row>
    <row r="60" spans="1:6" s="211" customFormat="1" ht="23.25" customHeight="1" x14ac:dyDescent="0.5">
      <c r="A60" s="227">
        <v>54</v>
      </c>
      <c r="B60" s="228" t="s">
        <v>342</v>
      </c>
      <c r="C60" s="227" t="s">
        <v>270</v>
      </c>
      <c r="D60" s="229" t="s">
        <v>343</v>
      </c>
      <c r="E60" s="229">
        <v>303.74</v>
      </c>
      <c r="F60" s="149" t="s">
        <v>244</v>
      </c>
    </row>
    <row r="61" spans="1:6" s="211" customFormat="1" ht="23.25" customHeight="1" x14ac:dyDescent="0.5">
      <c r="A61" s="223">
        <v>55</v>
      </c>
      <c r="B61" s="224" t="s">
        <v>344</v>
      </c>
      <c r="C61" s="223" t="s">
        <v>270</v>
      </c>
      <c r="D61" s="225" t="s">
        <v>345</v>
      </c>
      <c r="E61" s="225">
        <v>401.87</v>
      </c>
      <c r="F61" s="226" t="s">
        <v>244</v>
      </c>
    </row>
    <row r="62" spans="1:6" s="211" customFormat="1" ht="23.25" customHeight="1" x14ac:dyDescent="0.5">
      <c r="A62" s="227">
        <v>56</v>
      </c>
      <c r="B62" s="228" t="s">
        <v>346</v>
      </c>
      <c r="C62" s="227" t="s">
        <v>347</v>
      </c>
      <c r="D62" s="229" t="s">
        <v>348</v>
      </c>
      <c r="E62" s="229">
        <v>11.21</v>
      </c>
      <c r="F62" s="149" t="s">
        <v>244</v>
      </c>
    </row>
    <row r="63" spans="1:6" s="211" customFormat="1" ht="23.25" customHeight="1" x14ac:dyDescent="0.5">
      <c r="A63" s="223">
        <v>57</v>
      </c>
      <c r="B63" s="224" t="s">
        <v>349</v>
      </c>
      <c r="C63" s="223" t="s">
        <v>347</v>
      </c>
      <c r="D63" s="225" t="s">
        <v>350</v>
      </c>
      <c r="E63" s="225">
        <v>14.95</v>
      </c>
      <c r="F63" s="226" t="s">
        <v>244</v>
      </c>
    </row>
    <row r="64" spans="1:6" s="211" customFormat="1" ht="23.25" customHeight="1" x14ac:dyDescent="0.5">
      <c r="A64" s="227">
        <v>58</v>
      </c>
      <c r="B64" s="228" t="s">
        <v>351</v>
      </c>
      <c r="C64" s="227" t="s">
        <v>347</v>
      </c>
      <c r="D64" s="229" t="s">
        <v>262</v>
      </c>
      <c r="E64" s="229">
        <v>26.17</v>
      </c>
      <c r="F64" s="149" t="s">
        <v>244</v>
      </c>
    </row>
    <row r="65" spans="1:6" s="211" customFormat="1" ht="23.25" customHeight="1" x14ac:dyDescent="0.5">
      <c r="A65" s="223">
        <v>59</v>
      </c>
      <c r="B65" s="224" t="s">
        <v>352</v>
      </c>
      <c r="C65" s="223" t="s">
        <v>347</v>
      </c>
      <c r="D65" s="225" t="s">
        <v>353</v>
      </c>
      <c r="E65" s="225">
        <v>12.15</v>
      </c>
      <c r="F65" s="226" t="s">
        <v>244</v>
      </c>
    </row>
    <row r="66" spans="1:6" s="211" customFormat="1" ht="23.25" customHeight="1" x14ac:dyDescent="0.5">
      <c r="A66" s="227">
        <v>60</v>
      </c>
      <c r="B66" s="228" t="s">
        <v>354</v>
      </c>
      <c r="C66" s="227" t="s">
        <v>347</v>
      </c>
      <c r="D66" s="229" t="s">
        <v>355</v>
      </c>
      <c r="E66" s="229">
        <v>18.690000000000001</v>
      </c>
      <c r="F66" s="149" t="s">
        <v>244</v>
      </c>
    </row>
    <row r="67" spans="1:6" s="211" customFormat="1" ht="23.25" customHeight="1" x14ac:dyDescent="0.5">
      <c r="A67" s="223">
        <v>61</v>
      </c>
      <c r="B67" s="224" t="s">
        <v>356</v>
      </c>
      <c r="C67" s="223" t="s">
        <v>347</v>
      </c>
      <c r="D67" s="225" t="s">
        <v>317</v>
      </c>
      <c r="E67" s="225">
        <v>32.71</v>
      </c>
      <c r="F67" s="226" t="s">
        <v>244</v>
      </c>
    </row>
    <row r="68" spans="1:6" s="211" customFormat="1" ht="23.25" customHeight="1" x14ac:dyDescent="0.5">
      <c r="A68" s="227">
        <v>62</v>
      </c>
      <c r="B68" s="228" t="s">
        <v>357</v>
      </c>
      <c r="C68" s="227" t="s">
        <v>347</v>
      </c>
      <c r="D68" s="229" t="s">
        <v>355</v>
      </c>
      <c r="E68" s="229">
        <v>18.690000000000001</v>
      </c>
      <c r="F68" s="149" t="s">
        <v>244</v>
      </c>
    </row>
    <row r="69" spans="1:6" s="211" customFormat="1" ht="23.25" customHeight="1" x14ac:dyDescent="0.5">
      <c r="A69" s="223">
        <v>63</v>
      </c>
      <c r="B69" s="224" t="s">
        <v>358</v>
      </c>
      <c r="C69" s="223" t="s">
        <v>347</v>
      </c>
      <c r="D69" s="225" t="s">
        <v>359</v>
      </c>
      <c r="E69" s="225">
        <v>27.1</v>
      </c>
      <c r="F69" s="226" t="s">
        <v>244</v>
      </c>
    </row>
    <row r="70" spans="1:6" s="211" customFormat="1" ht="23.25" customHeight="1" x14ac:dyDescent="0.5">
      <c r="A70" s="227">
        <v>64</v>
      </c>
      <c r="B70" s="228" t="s">
        <v>360</v>
      </c>
      <c r="C70" s="227" t="s">
        <v>347</v>
      </c>
      <c r="D70" s="229" t="s">
        <v>361</v>
      </c>
      <c r="E70" s="229">
        <v>46.73</v>
      </c>
      <c r="F70" s="149" t="s">
        <v>244</v>
      </c>
    </row>
    <row r="71" spans="1:6" s="211" customFormat="1" ht="23.25" customHeight="1" x14ac:dyDescent="0.5">
      <c r="A71" s="223">
        <v>65</v>
      </c>
      <c r="B71" s="224" t="s">
        <v>362</v>
      </c>
      <c r="C71" s="223" t="s">
        <v>270</v>
      </c>
      <c r="D71" s="225" t="s">
        <v>363</v>
      </c>
      <c r="E71" s="225">
        <v>37.380000000000003</v>
      </c>
      <c r="F71" s="226" t="s">
        <v>244</v>
      </c>
    </row>
    <row r="72" spans="1:6" s="211" customFormat="1" ht="23.1" customHeight="1" x14ac:dyDescent="0.5">
      <c r="A72" s="227">
        <v>66</v>
      </c>
      <c r="B72" s="228" t="s">
        <v>364</v>
      </c>
      <c r="C72" s="227" t="s">
        <v>270</v>
      </c>
      <c r="D72" s="229" t="s">
        <v>361</v>
      </c>
      <c r="E72" s="229">
        <v>46.73</v>
      </c>
      <c r="F72" s="149" t="s">
        <v>244</v>
      </c>
    </row>
    <row r="73" spans="1:6" s="211" customFormat="1" ht="23.1" customHeight="1" x14ac:dyDescent="0.5">
      <c r="A73" s="223">
        <v>67</v>
      </c>
      <c r="B73" s="224" t="s">
        <v>365</v>
      </c>
      <c r="C73" s="223" t="s">
        <v>270</v>
      </c>
      <c r="D73" s="225" t="s">
        <v>366</v>
      </c>
      <c r="E73" s="225">
        <v>60.75</v>
      </c>
      <c r="F73" s="226" t="s">
        <v>244</v>
      </c>
    </row>
    <row r="74" spans="1:6" s="211" customFormat="1" ht="23.1" customHeight="1" x14ac:dyDescent="0.5">
      <c r="A74" s="227">
        <v>68</v>
      </c>
      <c r="B74" s="228" t="s">
        <v>367</v>
      </c>
      <c r="C74" s="227" t="s">
        <v>270</v>
      </c>
      <c r="D74" s="229" t="s">
        <v>368</v>
      </c>
      <c r="E74" s="229">
        <v>74.77</v>
      </c>
      <c r="F74" s="149" t="s">
        <v>244</v>
      </c>
    </row>
    <row r="75" spans="1:6" s="211" customFormat="1" ht="23.1" customHeight="1" x14ac:dyDescent="0.5">
      <c r="A75" s="223">
        <v>69</v>
      </c>
      <c r="B75" s="224" t="s">
        <v>369</v>
      </c>
      <c r="C75" s="223" t="s">
        <v>270</v>
      </c>
      <c r="D75" s="225" t="s">
        <v>370</v>
      </c>
      <c r="E75" s="225">
        <v>99.07</v>
      </c>
      <c r="F75" s="226" t="s">
        <v>244</v>
      </c>
    </row>
    <row r="76" spans="1:6" s="211" customFormat="1" ht="23.25" customHeight="1" x14ac:dyDescent="0.5">
      <c r="A76" s="227">
        <v>70</v>
      </c>
      <c r="B76" s="228" t="s">
        <v>371</v>
      </c>
      <c r="C76" s="227" t="s">
        <v>270</v>
      </c>
      <c r="D76" s="229" t="s">
        <v>372</v>
      </c>
      <c r="E76" s="229">
        <v>157.01</v>
      </c>
      <c r="F76" s="149" t="s">
        <v>244</v>
      </c>
    </row>
    <row r="77" spans="1:6" s="211" customFormat="1" ht="23.25" customHeight="1" x14ac:dyDescent="0.5">
      <c r="A77" s="223">
        <v>71</v>
      </c>
      <c r="B77" s="224" t="s">
        <v>373</v>
      </c>
      <c r="C77" s="223" t="s">
        <v>270</v>
      </c>
      <c r="D77" s="225" t="s">
        <v>374</v>
      </c>
      <c r="E77" s="225">
        <v>247.66</v>
      </c>
      <c r="F77" s="226" t="s">
        <v>244</v>
      </c>
    </row>
    <row r="78" spans="1:6" s="211" customFormat="1" ht="23.25" customHeight="1" x14ac:dyDescent="0.5">
      <c r="A78" s="227">
        <v>72</v>
      </c>
      <c r="B78" s="228" t="s">
        <v>375</v>
      </c>
      <c r="C78" s="227" t="s">
        <v>270</v>
      </c>
      <c r="D78" s="229" t="s">
        <v>376</v>
      </c>
      <c r="E78" s="229">
        <v>345.79</v>
      </c>
      <c r="F78" s="149" t="s">
        <v>244</v>
      </c>
    </row>
    <row r="79" spans="1:6" s="211" customFormat="1" ht="23.25" customHeight="1" x14ac:dyDescent="0.5">
      <c r="A79" s="223">
        <v>73</v>
      </c>
      <c r="B79" s="224" t="s">
        <v>377</v>
      </c>
      <c r="C79" s="223" t="s">
        <v>270</v>
      </c>
      <c r="D79" s="225" t="s">
        <v>378</v>
      </c>
      <c r="E79" s="225">
        <v>556.07000000000005</v>
      </c>
      <c r="F79" s="226" t="s">
        <v>244</v>
      </c>
    </row>
    <row r="80" spans="1:6" s="211" customFormat="1" ht="23.25" customHeight="1" x14ac:dyDescent="0.5">
      <c r="A80" s="227">
        <v>74</v>
      </c>
      <c r="B80" s="228" t="s">
        <v>379</v>
      </c>
      <c r="C80" s="227" t="s">
        <v>270</v>
      </c>
      <c r="D80" s="229" t="s">
        <v>337</v>
      </c>
      <c r="E80" s="229">
        <v>831.78</v>
      </c>
      <c r="F80" s="149" t="s">
        <v>244</v>
      </c>
    </row>
    <row r="81" spans="1:6" s="211" customFormat="1" ht="23.25" customHeight="1" x14ac:dyDescent="0.5">
      <c r="A81" s="223">
        <v>75</v>
      </c>
      <c r="B81" s="224" t="s">
        <v>380</v>
      </c>
      <c r="C81" s="223" t="s">
        <v>270</v>
      </c>
      <c r="D81" s="225" t="s">
        <v>381</v>
      </c>
      <c r="E81" s="225">
        <v>1177.57</v>
      </c>
      <c r="F81" s="226" t="s">
        <v>244</v>
      </c>
    </row>
    <row r="82" spans="1:6" s="211" customFormat="1" ht="23.25" customHeight="1" x14ac:dyDescent="0.5">
      <c r="A82" s="227">
        <v>76</v>
      </c>
      <c r="B82" s="228" t="s">
        <v>382</v>
      </c>
      <c r="C82" s="227" t="s">
        <v>270</v>
      </c>
      <c r="D82" s="229" t="s">
        <v>383</v>
      </c>
      <c r="E82" s="229">
        <v>1897.2</v>
      </c>
      <c r="F82" s="149" t="s">
        <v>244</v>
      </c>
    </row>
    <row r="83" spans="1:6" s="211" customFormat="1" ht="23.25" customHeight="1" x14ac:dyDescent="0.5">
      <c r="A83" s="223">
        <v>77</v>
      </c>
      <c r="B83" s="224" t="s">
        <v>384</v>
      </c>
      <c r="C83" s="223" t="s">
        <v>270</v>
      </c>
      <c r="D83" s="225" t="s">
        <v>385</v>
      </c>
      <c r="E83" s="225">
        <v>2747.66</v>
      </c>
      <c r="F83" s="226" t="s">
        <v>244</v>
      </c>
    </row>
    <row r="84" spans="1:6" s="211" customFormat="1" ht="23.25" customHeight="1" x14ac:dyDescent="0.5">
      <c r="A84" s="227">
        <v>78</v>
      </c>
      <c r="B84" s="228" t="s">
        <v>386</v>
      </c>
      <c r="C84" s="227" t="s">
        <v>270</v>
      </c>
      <c r="D84" s="229" t="s">
        <v>387</v>
      </c>
      <c r="E84" s="229">
        <v>3869.16</v>
      </c>
      <c r="F84" s="149" t="s">
        <v>244</v>
      </c>
    </row>
    <row r="85" spans="1:6" s="211" customFormat="1" ht="23.25" customHeight="1" x14ac:dyDescent="0.5">
      <c r="A85" s="223">
        <v>79</v>
      </c>
      <c r="B85" s="224" t="s">
        <v>388</v>
      </c>
      <c r="C85" s="223" t="s">
        <v>270</v>
      </c>
      <c r="D85" s="225" t="s">
        <v>389</v>
      </c>
      <c r="E85" s="225">
        <v>53.27</v>
      </c>
      <c r="F85" s="226" t="s">
        <v>244</v>
      </c>
    </row>
    <row r="86" spans="1:6" s="211" customFormat="1" ht="23.25" customHeight="1" x14ac:dyDescent="0.5">
      <c r="A86" s="227">
        <v>80</v>
      </c>
      <c r="B86" s="228" t="s">
        <v>390</v>
      </c>
      <c r="C86" s="227" t="s">
        <v>270</v>
      </c>
      <c r="D86" s="229" t="s">
        <v>391</v>
      </c>
      <c r="E86" s="229">
        <v>56.07</v>
      </c>
      <c r="F86" s="149" t="s">
        <v>244</v>
      </c>
    </row>
    <row r="87" spans="1:6" s="211" customFormat="1" ht="23.25" customHeight="1" x14ac:dyDescent="0.5">
      <c r="A87" s="223">
        <v>81</v>
      </c>
      <c r="B87" s="224" t="s">
        <v>392</v>
      </c>
      <c r="C87" s="223" t="s">
        <v>270</v>
      </c>
      <c r="D87" s="225" t="s">
        <v>393</v>
      </c>
      <c r="E87" s="225">
        <v>88.79</v>
      </c>
      <c r="F87" s="226" t="s">
        <v>244</v>
      </c>
    </row>
    <row r="88" spans="1:6" s="211" customFormat="1" ht="23.25" customHeight="1" x14ac:dyDescent="0.5">
      <c r="A88" s="227">
        <v>82</v>
      </c>
      <c r="B88" s="228" t="s">
        <v>394</v>
      </c>
      <c r="C88" s="227" t="s">
        <v>270</v>
      </c>
      <c r="D88" s="229" t="s">
        <v>395</v>
      </c>
      <c r="E88" s="229">
        <v>114.95</v>
      </c>
      <c r="F88" s="149" t="s">
        <v>244</v>
      </c>
    </row>
    <row r="89" spans="1:6" s="211" customFormat="1" ht="23.25" hidden="1" customHeight="1" x14ac:dyDescent="0.5">
      <c r="A89" s="223">
        <v>83</v>
      </c>
      <c r="B89" s="224" t="s">
        <v>396</v>
      </c>
      <c r="C89" s="223" t="s">
        <v>270</v>
      </c>
      <c r="D89" s="225" t="s">
        <v>397</v>
      </c>
      <c r="E89" s="225">
        <v>147.66</v>
      </c>
      <c r="F89" s="226" t="s">
        <v>244</v>
      </c>
    </row>
    <row r="90" spans="1:6" s="211" customFormat="1" ht="23.25" customHeight="1" x14ac:dyDescent="0.5">
      <c r="A90" s="227">
        <v>84</v>
      </c>
      <c r="B90" s="228" t="s">
        <v>398</v>
      </c>
      <c r="C90" s="227" t="s">
        <v>270</v>
      </c>
      <c r="D90" s="229" t="s">
        <v>399</v>
      </c>
      <c r="E90" s="229">
        <v>224.3</v>
      </c>
      <c r="F90" s="149" t="s">
        <v>244</v>
      </c>
    </row>
    <row r="91" spans="1:6" s="211" customFormat="1" ht="23.25" customHeight="1" x14ac:dyDescent="0.5">
      <c r="A91" s="223">
        <v>85</v>
      </c>
      <c r="B91" s="224" t="s">
        <v>400</v>
      </c>
      <c r="C91" s="223" t="s">
        <v>270</v>
      </c>
      <c r="D91" s="225" t="s">
        <v>401</v>
      </c>
      <c r="E91" s="225">
        <v>373.83</v>
      </c>
      <c r="F91" s="226" t="s">
        <v>244</v>
      </c>
    </row>
    <row r="92" spans="1:6" s="211" customFormat="1" ht="23.25" customHeight="1" x14ac:dyDescent="0.5">
      <c r="A92" s="227">
        <v>86</v>
      </c>
      <c r="B92" s="228" t="s">
        <v>402</v>
      </c>
      <c r="C92" s="227" t="s">
        <v>270</v>
      </c>
      <c r="D92" s="229" t="s">
        <v>331</v>
      </c>
      <c r="E92" s="229">
        <v>523.36</v>
      </c>
      <c r="F92" s="149" t="s">
        <v>244</v>
      </c>
    </row>
    <row r="93" spans="1:6" s="211" customFormat="1" ht="23.25" customHeight="1" x14ac:dyDescent="0.5">
      <c r="A93" s="223">
        <v>87</v>
      </c>
      <c r="B93" s="224" t="s">
        <v>403</v>
      </c>
      <c r="C93" s="223" t="s">
        <v>270</v>
      </c>
      <c r="D93" s="225" t="s">
        <v>404</v>
      </c>
      <c r="E93" s="225">
        <v>836.45</v>
      </c>
      <c r="F93" s="226" t="s">
        <v>244</v>
      </c>
    </row>
    <row r="94" spans="1:6" s="211" customFormat="1" ht="23.25" customHeight="1" x14ac:dyDescent="0.5">
      <c r="A94" s="227">
        <v>88</v>
      </c>
      <c r="B94" s="228" t="s">
        <v>405</v>
      </c>
      <c r="C94" s="227" t="s">
        <v>270</v>
      </c>
      <c r="D94" s="229" t="s">
        <v>406</v>
      </c>
      <c r="E94" s="229">
        <v>1261.68</v>
      </c>
      <c r="F94" s="149" t="s">
        <v>244</v>
      </c>
    </row>
    <row r="95" spans="1:6" s="211" customFormat="1" ht="23.25" customHeight="1" x14ac:dyDescent="0.5">
      <c r="A95" s="223">
        <v>89</v>
      </c>
      <c r="B95" s="224" t="s">
        <v>407</v>
      </c>
      <c r="C95" s="223" t="s">
        <v>270</v>
      </c>
      <c r="D95" s="225" t="s">
        <v>408</v>
      </c>
      <c r="E95" s="225">
        <v>1775.7</v>
      </c>
      <c r="F95" s="226" t="s">
        <v>244</v>
      </c>
    </row>
    <row r="96" spans="1:6" s="211" customFormat="1" ht="23.25" customHeight="1" x14ac:dyDescent="0.5">
      <c r="A96" s="227">
        <v>90</v>
      </c>
      <c r="B96" s="228" t="s">
        <v>409</v>
      </c>
      <c r="C96" s="227" t="s">
        <v>270</v>
      </c>
      <c r="D96" s="229" t="s">
        <v>410</v>
      </c>
      <c r="E96" s="229">
        <v>3028.04</v>
      </c>
      <c r="F96" s="149" t="s">
        <v>244</v>
      </c>
    </row>
    <row r="97" spans="1:6" s="211" customFormat="1" ht="23.25" customHeight="1" x14ac:dyDescent="0.5">
      <c r="A97" s="223">
        <v>91</v>
      </c>
      <c r="B97" s="224" t="s">
        <v>411</v>
      </c>
      <c r="C97" s="223" t="s">
        <v>270</v>
      </c>
      <c r="D97" s="225" t="s">
        <v>412</v>
      </c>
      <c r="E97" s="225">
        <v>4560.75</v>
      </c>
      <c r="F97" s="226" t="s">
        <v>244</v>
      </c>
    </row>
    <row r="98" spans="1:6" s="211" customFormat="1" ht="23.25" customHeight="1" x14ac:dyDescent="0.5">
      <c r="A98" s="227">
        <v>92</v>
      </c>
      <c r="B98" s="228" t="s">
        <v>413</v>
      </c>
      <c r="C98" s="227" t="s">
        <v>270</v>
      </c>
      <c r="D98" s="229" t="s">
        <v>414</v>
      </c>
      <c r="E98" s="229">
        <v>8551.4</v>
      </c>
      <c r="F98" s="149" t="s">
        <v>244</v>
      </c>
    </row>
    <row r="99" spans="1:6" s="211" customFormat="1" ht="23.25" customHeight="1" x14ac:dyDescent="0.5">
      <c r="A99" s="223">
        <v>93</v>
      </c>
      <c r="B99" s="224" t="s">
        <v>415</v>
      </c>
      <c r="C99" s="223" t="s">
        <v>347</v>
      </c>
      <c r="D99" s="225" t="s">
        <v>416</v>
      </c>
      <c r="E99" s="225">
        <v>2.8</v>
      </c>
      <c r="F99" s="226" t="s">
        <v>244</v>
      </c>
    </row>
    <row r="100" spans="1:6" s="211" customFormat="1" ht="23.25" customHeight="1" x14ac:dyDescent="0.5">
      <c r="A100" s="227">
        <v>94</v>
      </c>
      <c r="B100" s="228" t="s">
        <v>417</v>
      </c>
      <c r="C100" s="227" t="s">
        <v>347</v>
      </c>
      <c r="D100" s="229" t="s">
        <v>418</v>
      </c>
      <c r="E100" s="229">
        <v>3.27</v>
      </c>
      <c r="F100" s="149" t="s">
        <v>244</v>
      </c>
    </row>
    <row r="101" spans="1:6" s="211" customFormat="1" ht="23.25" customHeight="1" x14ac:dyDescent="0.5">
      <c r="A101" s="223">
        <v>95</v>
      </c>
      <c r="B101" s="224" t="s">
        <v>419</v>
      </c>
      <c r="C101" s="223" t="s">
        <v>347</v>
      </c>
      <c r="D101" s="225" t="s">
        <v>420</v>
      </c>
      <c r="E101" s="225">
        <v>5.14</v>
      </c>
      <c r="F101" s="226" t="s">
        <v>244</v>
      </c>
    </row>
    <row r="102" spans="1:6" s="211" customFormat="1" ht="23.25" customHeight="1" x14ac:dyDescent="0.5">
      <c r="A102" s="227">
        <v>96</v>
      </c>
      <c r="B102" s="228" t="s">
        <v>421</v>
      </c>
      <c r="C102" s="227" t="s">
        <v>347</v>
      </c>
      <c r="D102" s="229" t="s">
        <v>422</v>
      </c>
      <c r="E102" s="229">
        <v>7.48</v>
      </c>
      <c r="F102" s="149" t="s">
        <v>244</v>
      </c>
    </row>
    <row r="103" spans="1:6" s="211" customFormat="1" ht="23.25" customHeight="1" x14ac:dyDescent="0.5">
      <c r="A103" s="223">
        <v>97</v>
      </c>
      <c r="B103" s="224" t="s">
        <v>423</v>
      </c>
      <c r="C103" s="223" t="s">
        <v>347</v>
      </c>
      <c r="D103" s="225" t="s">
        <v>424</v>
      </c>
      <c r="E103" s="225">
        <v>9.35</v>
      </c>
      <c r="F103" s="226" t="s">
        <v>244</v>
      </c>
    </row>
    <row r="104" spans="1:6" s="211" customFormat="1" ht="23.25" customHeight="1" x14ac:dyDescent="0.5">
      <c r="A104" s="227">
        <v>98</v>
      </c>
      <c r="B104" s="228" t="s">
        <v>425</v>
      </c>
      <c r="C104" s="227" t="s">
        <v>347</v>
      </c>
      <c r="D104" s="229" t="s">
        <v>426</v>
      </c>
      <c r="E104" s="229">
        <v>15.42</v>
      </c>
      <c r="F104" s="149" t="s">
        <v>244</v>
      </c>
    </row>
    <row r="105" spans="1:6" s="211" customFormat="1" ht="23.25" customHeight="1" x14ac:dyDescent="0.5">
      <c r="A105" s="223">
        <v>99</v>
      </c>
      <c r="B105" s="224" t="s">
        <v>427</v>
      </c>
      <c r="C105" s="223" t="s">
        <v>347</v>
      </c>
      <c r="D105" s="225" t="s">
        <v>428</v>
      </c>
      <c r="E105" s="225">
        <v>25.23</v>
      </c>
      <c r="F105" s="226" t="s">
        <v>244</v>
      </c>
    </row>
    <row r="106" spans="1:6" s="211" customFormat="1" ht="23.25" customHeight="1" x14ac:dyDescent="0.5">
      <c r="A106" s="227">
        <v>100</v>
      </c>
      <c r="B106" s="228" t="s">
        <v>429</v>
      </c>
      <c r="C106" s="227" t="s">
        <v>347</v>
      </c>
      <c r="D106" s="229" t="s">
        <v>430</v>
      </c>
      <c r="E106" s="229">
        <v>42.06</v>
      </c>
      <c r="F106" s="149" t="s">
        <v>244</v>
      </c>
    </row>
    <row r="107" spans="1:6" s="211" customFormat="1" ht="23.25" customHeight="1" x14ac:dyDescent="0.5">
      <c r="A107" s="223">
        <v>101</v>
      </c>
      <c r="B107" s="224" t="s">
        <v>431</v>
      </c>
      <c r="C107" s="223" t="s">
        <v>347</v>
      </c>
      <c r="D107" s="225" t="s">
        <v>368</v>
      </c>
      <c r="E107" s="225">
        <v>74.77</v>
      </c>
      <c r="F107" s="226" t="s">
        <v>244</v>
      </c>
    </row>
    <row r="108" spans="1:6" s="211" customFormat="1" ht="23.25" customHeight="1" x14ac:dyDescent="0.5">
      <c r="A108" s="227">
        <v>102</v>
      </c>
      <c r="B108" s="228" t="s">
        <v>432</v>
      </c>
      <c r="C108" s="227" t="s">
        <v>347</v>
      </c>
      <c r="D108" s="229" t="s">
        <v>416</v>
      </c>
      <c r="E108" s="229">
        <v>2.8</v>
      </c>
      <c r="F108" s="149" t="s">
        <v>244</v>
      </c>
    </row>
    <row r="109" spans="1:6" s="211" customFormat="1" ht="23.25" customHeight="1" x14ac:dyDescent="0.5">
      <c r="A109" s="223">
        <v>103</v>
      </c>
      <c r="B109" s="224" t="s">
        <v>433</v>
      </c>
      <c r="C109" s="223" t="s">
        <v>347</v>
      </c>
      <c r="D109" s="225" t="s">
        <v>434</v>
      </c>
      <c r="E109" s="225">
        <v>4.21</v>
      </c>
      <c r="F109" s="226" t="s">
        <v>244</v>
      </c>
    </row>
    <row r="110" spans="1:6" s="211" customFormat="1" ht="23.25" customHeight="1" x14ac:dyDescent="0.5">
      <c r="A110" s="227">
        <v>104</v>
      </c>
      <c r="B110" s="228" t="s">
        <v>435</v>
      </c>
      <c r="C110" s="227" t="s">
        <v>347</v>
      </c>
      <c r="D110" s="229" t="s">
        <v>422</v>
      </c>
      <c r="E110" s="229">
        <v>7.48</v>
      </c>
      <c r="F110" s="149" t="s">
        <v>244</v>
      </c>
    </row>
    <row r="111" spans="1:6" s="211" customFormat="1" ht="23.25" customHeight="1" x14ac:dyDescent="0.5">
      <c r="A111" s="223">
        <v>105</v>
      </c>
      <c r="B111" s="224" t="s">
        <v>436</v>
      </c>
      <c r="C111" s="223" t="s">
        <v>347</v>
      </c>
      <c r="D111" s="225" t="s">
        <v>353</v>
      </c>
      <c r="E111" s="225">
        <v>12.15</v>
      </c>
      <c r="F111" s="226" t="s">
        <v>244</v>
      </c>
    </row>
    <row r="112" spans="1:6" s="211" customFormat="1" ht="23.25" customHeight="1" x14ac:dyDescent="0.5">
      <c r="A112" s="227">
        <v>106</v>
      </c>
      <c r="B112" s="228" t="s">
        <v>437</v>
      </c>
      <c r="C112" s="227" t="s">
        <v>347</v>
      </c>
      <c r="D112" s="229" t="s">
        <v>438</v>
      </c>
      <c r="E112" s="229">
        <v>15.89</v>
      </c>
      <c r="F112" s="149" t="s">
        <v>244</v>
      </c>
    </row>
    <row r="113" spans="1:6" s="211" customFormat="1" ht="23.25" hidden="1" customHeight="1" x14ac:dyDescent="0.5">
      <c r="A113" s="223">
        <v>107</v>
      </c>
      <c r="B113" s="224" t="s">
        <v>439</v>
      </c>
      <c r="C113" s="223" t="s">
        <v>347</v>
      </c>
      <c r="D113" s="225" t="s">
        <v>440</v>
      </c>
      <c r="E113" s="225">
        <v>23.36</v>
      </c>
      <c r="F113" s="226" t="s">
        <v>244</v>
      </c>
    </row>
    <row r="114" spans="1:6" s="211" customFormat="1" ht="23.25" customHeight="1" x14ac:dyDescent="0.5">
      <c r="A114" s="227">
        <v>108</v>
      </c>
      <c r="B114" s="228" t="s">
        <v>441</v>
      </c>
      <c r="C114" s="227" t="s">
        <v>347</v>
      </c>
      <c r="D114" s="229" t="s">
        <v>442</v>
      </c>
      <c r="E114" s="229">
        <v>49.53</v>
      </c>
      <c r="F114" s="149" t="s">
        <v>244</v>
      </c>
    </row>
    <row r="115" spans="1:6" s="211" customFormat="1" ht="23.25" customHeight="1" x14ac:dyDescent="0.5">
      <c r="A115" s="223">
        <v>109</v>
      </c>
      <c r="B115" s="224" t="s">
        <v>443</v>
      </c>
      <c r="C115" s="223" t="s">
        <v>347</v>
      </c>
      <c r="D115" s="225" t="s">
        <v>368</v>
      </c>
      <c r="E115" s="225">
        <v>74.77</v>
      </c>
      <c r="F115" s="226" t="s">
        <v>244</v>
      </c>
    </row>
    <row r="116" spans="1:6" s="211" customFormat="1" ht="23.25" customHeight="1" x14ac:dyDescent="0.5">
      <c r="A116" s="227">
        <v>110</v>
      </c>
      <c r="B116" s="228" t="s">
        <v>444</v>
      </c>
      <c r="C116" s="227" t="s">
        <v>347</v>
      </c>
      <c r="D116" s="229" t="s">
        <v>445</v>
      </c>
      <c r="E116" s="229">
        <v>186.92</v>
      </c>
      <c r="F116" s="149" t="s">
        <v>244</v>
      </c>
    </row>
    <row r="117" spans="1:6" s="211" customFormat="1" ht="23.25" customHeight="1" x14ac:dyDescent="0.5">
      <c r="A117" s="223">
        <v>111</v>
      </c>
      <c r="B117" s="224" t="s">
        <v>446</v>
      </c>
      <c r="C117" s="223" t="s">
        <v>347</v>
      </c>
      <c r="D117" s="225" t="s">
        <v>350</v>
      </c>
      <c r="E117" s="225">
        <v>14.95</v>
      </c>
      <c r="F117" s="226" t="s">
        <v>244</v>
      </c>
    </row>
    <row r="118" spans="1:6" s="211" customFormat="1" ht="23.25" customHeight="1" x14ac:dyDescent="0.5">
      <c r="A118" s="227">
        <v>112</v>
      </c>
      <c r="B118" s="228" t="s">
        <v>447</v>
      </c>
      <c r="C118" s="227" t="s">
        <v>347</v>
      </c>
      <c r="D118" s="229" t="s">
        <v>448</v>
      </c>
      <c r="E118" s="229">
        <v>21.5</v>
      </c>
      <c r="F118" s="149" t="s">
        <v>244</v>
      </c>
    </row>
    <row r="119" spans="1:6" s="211" customFormat="1" ht="23.25" customHeight="1" x14ac:dyDescent="0.5">
      <c r="A119" s="223">
        <v>113</v>
      </c>
      <c r="B119" s="224" t="s">
        <v>449</v>
      </c>
      <c r="C119" s="223" t="s">
        <v>347</v>
      </c>
      <c r="D119" s="225" t="s">
        <v>450</v>
      </c>
      <c r="E119" s="225">
        <v>33.64</v>
      </c>
      <c r="F119" s="226" t="s">
        <v>244</v>
      </c>
    </row>
    <row r="120" spans="1:6" s="211" customFormat="1" ht="23.25" customHeight="1" x14ac:dyDescent="0.5">
      <c r="A120" s="227">
        <v>114</v>
      </c>
      <c r="B120" s="228" t="s">
        <v>451</v>
      </c>
      <c r="C120" s="227" t="s">
        <v>347</v>
      </c>
      <c r="D120" s="229" t="s">
        <v>368</v>
      </c>
      <c r="E120" s="229">
        <v>74.77</v>
      </c>
      <c r="F120" s="149" t="s">
        <v>244</v>
      </c>
    </row>
    <row r="121" spans="1:6" s="211" customFormat="1" ht="23.25" customHeight="1" x14ac:dyDescent="0.5">
      <c r="A121" s="223">
        <v>115</v>
      </c>
      <c r="B121" s="224" t="s">
        <v>452</v>
      </c>
      <c r="C121" s="223" t="s">
        <v>347</v>
      </c>
      <c r="D121" s="225" t="s">
        <v>453</v>
      </c>
      <c r="E121" s="225">
        <v>132.71</v>
      </c>
      <c r="F121" s="226" t="s">
        <v>244</v>
      </c>
    </row>
    <row r="122" spans="1:6" s="211" customFormat="1" ht="23.25" customHeight="1" x14ac:dyDescent="0.5">
      <c r="A122" s="227">
        <v>116</v>
      </c>
      <c r="B122" s="228" t="s">
        <v>454</v>
      </c>
      <c r="C122" s="227" t="s">
        <v>347</v>
      </c>
      <c r="D122" s="229" t="s">
        <v>319</v>
      </c>
      <c r="E122" s="229">
        <v>289.72000000000003</v>
      </c>
      <c r="F122" s="149" t="s">
        <v>244</v>
      </c>
    </row>
    <row r="123" spans="1:6" s="211" customFormat="1" ht="23.25" customHeight="1" x14ac:dyDescent="0.5">
      <c r="A123" s="223">
        <v>117</v>
      </c>
      <c r="B123" s="224" t="s">
        <v>455</v>
      </c>
      <c r="C123" s="223" t="s">
        <v>270</v>
      </c>
      <c r="D123" s="225" t="s">
        <v>456</v>
      </c>
      <c r="E123" s="225">
        <v>177.57</v>
      </c>
      <c r="F123" s="226" t="s">
        <v>244</v>
      </c>
    </row>
    <row r="124" spans="1:6" s="211" customFormat="1" ht="23.25" customHeight="1" x14ac:dyDescent="0.5">
      <c r="A124" s="227">
        <v>118</v>
      </c>
      <c r="B124" s="228" t="s">
        <v>457</v>
      </c>
      <c r="C124" s="227" t="s">
        <v>270</v>
      </c>
      <c r="D124" s="229" t="s">
        <v>458</v>
      </c>
      <c r="E124" s="229">
        <v>261.68</v>
      </c>
      <c r="F124" s="149" t="s">
        <v>244</v>
      </c>
    </row>
    <row r="125" spans="1:6" s="211" customFormat="1" ht="23.25" customHeight="1" x14ac:dyDescent="0.5">
      <c r="A125" s="223">
        <v>119</v>
      </c>
      <c r="B125" s="224" t="s">
        <v>459</v>
      </c>
      <c r="C125" s="223" t="s">
        <v>270</v>
      </c>
      <c r="D125" s="225" t="s">
        <v>460</v>
      </c>
      <c r="E125" s="225">
        <v>317.76</v>
      </c>
      <c r="F125" s="226" t="s">
        <v>244</v>
      </c>
    </row>
    <row r="126" spans="1:6" s="211" customFormat="1" ht="23.25" customHeight="1" x14ac:dyDescent="0.5">
      <c r="A126" s="227">
        <v>120</v>
      </c>
      <c r="B126" s="228" t="s">
        <v>461</v>
      </c>
      <c r="C126" s="227" t="s">
        <v>270</v>
      </c>
      <c r="D126" s="229" t="s">
        <v>462</v>
      </c>
      <c r="E126" s="229">
        <v>411.21</v>
      </c>
      <c r="F126" s="149" t="s">
        <v>244</v>
      </c>
    </row>
    <row r="127" spans="1:6" s="211" customFormat="1" ht="23.25" customHeight="1" x14ac:dyDescent="0.5">
      <c r="A127" s="223">
        <v>121</v>
      </c>
      <c r="B127" s="224" t="s">
        <v>463</v>
      </c>
      <c r="C127" s="223" t="s">
        <v>270</v>
      </c>
      <c r="D127" s="225" t="s">
        <v>339</v>
      </c>
      <c r="E127" s="225">
        <v>616.82000000000005</v>
      </c>
      <c r="F127" s="226" t="s">
        <v>244</v>
      </c>
    </row>
    <row r="128" spans="1:6" s="211" customFormat="1" ht="23.25" customHeight="1" x14ac:dyDescent="0.5">
      <c r="A128" s="227">
        <v>122</v>
      </c>
      <c r="B128" s="228" t="s">
        <v>464</v>
      </c>
      <c r="C128" s="227" t="s">
        <v>270</v>
      </c>
      <c r="D128" s="229" t="s">
        <v>465</v>
      </c>
      <c r="E128" s="229">
        <v>934.58</v>
      </c>
      <c r="F128" s="149" t="s">
        <v>244</v>
      </c>
    </row>
    <row r="129" spans="1:6" s="211" customFormat="1" ht="23.25" customHeight="1" x14ac:dyDescent="0.5">
      <c r="A129" s="223">
        <v>123</v>
      </c>
      <c r="B129" s="224" t="s">
        <v>466</v>
      </c>
      <c r="C129" s="223" t="s">
        <v>270</v>
      </c>
      <c r="D129" s="225" t="s">
        <v>319</v>
      </c>
      <c r="E129" s="225">
        <v>289.72000000000003</v>
      </c>
      <c r="F129" s="226" t="s">
        <v>244</v>
      </c>
    </row>
    <row r="130" spans="1:6" s="211" customFormat="1" ht="23.25" customHeight="1" x14ac:dyDescent="0.5">
      <c r="A130" s="227">
        <v>124</v>
      </c>
      <c r="B130" s="228" t="s">
        <v>467</v>
      </c>
      <c r="C130" s="227" t="s">
        <v>270</v>
      </c>
      <c r="D130" s="229" t="s">
        <v>345</v>
      </c>
      <c r="E130" s="229">
        <v>401.87</v>
      </c>
      <c r="F130" s="149" t="s">
        <v>244</v>
      </c>
    </row>
    <row r="131" spans="1:6" s="211" customFormat="1" ht="23.25" customHeight="1" x14ac:dyDescent="0.5">
      <c r="A131" s="223">
        <v>125</v>
      </c>
      <c r="B131" s="224" t="s">
        <v>468</v>
      </c>
      <c r="C131" s="223" t="s">
        <v>270</v>
      </c>
      <c r="D131" s="225" t="s">
        <v>469</v>
      </c>
      <c r="E131" s="225">
        <v>476.64</v>
      </c>
      <c r="F131" s="226" t="s">
        <v>244</v>
      </c>
    </row>
    <row r="132" spans="1:6" s="211" customFormat="1" ht="23.25" customHeight="1" x14ac:dyDescent="0.5">
      <c r="A132" s="227">
        <v>126</v>
      </c>
      <c r="B132" s="228" t="s">
        <v>470</v>
      </c>
      <c r="C132" s="227" t="s">
        <v>270</v>
      </c>
      <c r="D132" s="229" t="s">
        <v>339</v>
      </c>
      <c r="E132" s="229">
        <v>616.82000000000005</v>
      </c>
      <c r="F132" s="149" t="s">
        <v>244</v>
      </c>
    </row>
    <row r="133" spans="1:6" s="211" customFormat="1" ht="23.25" customHeight="1" x14ac:dyDescent="0.5">
      <c r="A133" s="223">
        <v>127</v>
      </c>
      <c r="B133" s="224" t="s">
        <v>471</v>
      </c>
      <c r="C133" s="223" t="s">
        <v>270</v>
      </c>
      <c r="D133" s="225" t="s">
        <v>472</v>
      </c>
      <c r="E133" s="225">
        <v>1074.77</v>
      </c>
      <c r="F133" s="226" t="s">
        <v>244</v>
      </c>
    </row>
    <row r="134" spans="1:6" s="211" customFormat="1" ht="23.25" customHeight="1" x14ac:dyDescent="0.5">
      <c r="A134" s="227">
        <v>128</v>
      </c>
      <c r="B134" s="228" t="s">
        <v>473</v>
      </c>
      <c r="C134" s="227" t="s">
        <v>270</v>
      </c>
      <c r="D134" s="229" t="s">
        <v>474</v>
      </c>
      <c r="E134" s="229">
        <v>1747.66</v>
      </c>
      <c r="F134" s="149" t="s">
        <v>244</v>
      </c>
    </row>
    <row r="135" spans="1:6" s="211" customFormat="1" ht="23.25" customHeight="1" x14ac:dyDescent="0.5">
      <c r="A135" s="223">
        <v>129</v>
      </c>
      <c r="B135" s="224" t="s">
        <v>475</v>
      </c>
      <c r="C135" s="223" t="s">
        <v>270</v>
      </c>
      <c r="D135" s="225" t="s">
        <v>476</v>
      </c>
      <c r="E135" s="225">
        <v>2570.09</v>
      </c>
      <c r="F135" s="226" t="s">
        <v>244</v>
      </c>
    </row>
    <row r="136" spans="1:6" s="211" customFormat="1" ht="23.25" customHeight="1" x14ac:dyDescent="0.5">
      <c r="A136" s="227">
        <v>130</v>
      </c>
      <c r="B136" s="228" t="s">
        <v>477</v>
      </c>
      <c r="C136" s="227" t="s">
        <v>270</v>
      </c>
      <c r="D136" s="229" t="s">
        <v>478</v>
      </c>
      <c r="E136" s="229">
        <v>4299.07</v>
      </c>
      <c r="F136" s="149" t="s">
        <v>244</v>
      </c>
    </row>
    <row r="137" spans="1:6" s="211" customFormat="1" ht="23.25" customHeight="1" x14ac:dyDescent="0.5">
      <c r="A137" s="223">
        <v>131</v>
      </c>
      <c r="B137" s="224" t="s">
        <v>479</v>
      </c>
      <c r="C137" s="223" t="s">
        <v>270</v>
      </c>
      <c r="D137" s="225" t="s">
        <v>296</v>
      </c>
      <c r="E137" s="225">
        <v>336.45</v>
      </c>
      <c r="F137" s="226" t="s">
        <v>244</v>
      </c>
    </row>
    <row r="138" spans="1:6" s="211" customFormat="1" ht="23.25" customHeight="1" x14ac:dyDescent="0.5">
      <c r="A138" s="227">
        <v>132</v>
      </c>
      <c r="B138" s="228" t="s">
        <v>480</v>
      </c>
      <c r="C138" s="227" t="s">
        <v>270</v>
      </c>
      <c r="D138" s="229" t="s">
        <v>481</v>
      </c>
      <c r="E138" s="229">
        <v>467.29</v>
      </c>
      <c r="F138" s="149" t="s">
        <v>244</v>
      </c>
    </row>
    <row r="139" spans="1:6" s="211" customFormat="1" ht="23.25" customHeight="1" x14ac:dyDescent="0.5">
      <c r="A139" s="223">
        <v>133</v>
      </c>
      <c r="B139" s="224" t="s">
        <v>482</v>
      </c>
      <c r="C139" s="223" t="s">
        <v>270</v>
      </c>
      <c r="D139" s="225" t="s">
        <v>483</v>
      </c>
      <c r="E139" s="225">
        <v>560.75</v>
      </c>
      <c r="F139" s="226" t="s">
        <v>244</v>
      </c>
    </row>
    <row r="140" spans="1:6" s="211" customFormat="1" ht="23.25" customHeight="1" x14ac:dyDescent="0.5">
      <c r="A140" s="227">
        <v>134</v>
      </c>
      <c r="B140" s="228" t="s">
        <v>484</v>
      </c>
      <c r="C140" s="227" t="s">
        <v>270</v>
      </c>
      <c r="D140" s="229" t="s">
        <v>341</v>
      </c>
      <c r="E140" s="229">
        <v>878.5</v>
      </c>
      <c r="F140" s="149" t="s">
        <v>244</v>
      </c>
    </row>
    <row r="141" spans="1:6" s="211" customFormat="1" ht="23.25" customHeight="1" x14ac:dyDescent="0.5">
      <c r="A141" s="223">
        <v>135</v>
      </c>
      <c r="B141" s="224" t="s">
        <v>485</v>
      </c>
      <c r="C141" s="223" t="s">
        <v>270</v>
      </c>
      <c r="D141" s="225" t="s">
        <v>486</v>
      </c>
      <c r="E141" s="225">
        <v>1635.51</v>
      </c>
      <c r="F141" s="226" t="s">
        <v>244</v>
      </c>
    </row>
    <row r="142" spans="1:6" s="211" customFormat="1" hidden="1" x14ac:dyDescent="0.5">
      <c r="A142" s="227">
        <v>136</v>
      </c>
      <c r="B142" s="228" t="s">
        <v>487</v>
      </c>
      <c r="C142" s="227" t="s">
        <v>270</v>
      </c>
      <c r="D142" s="229" t="s">
        <v>488</v>
      </c>
      <c r="E142" s="229">
        <v>2336.4499999999998</v>
      </c>
      <c r="F142" s="149" t="s">
        <v>244</v>
      </c>
    </row>
    <row r="143" spans="1:6" s="211" customFormat="1" ht="0.75" hidden="1" customHeight="1" x14ac:dyDescent="0.5">
      <c r="A143" s="223">
        <v>137</v>
      </c>
      <c r="B143" s="224" t="s">
        <v>489</v>
      </c>
      <c r="C143" s="223" t="s">
        <v>270</v>
      </c>
      <c r="D143" s="225" t="s">
        <v>490</v>
      </c>
      <c r="E143" s="225">
        <v>3457.94</v>
      </c>
      <c r="F143" s="226" t="s">
        <v>244</v>
      </c>
    </row>
    <row r="144" spans="1:6" s="211" customFormat="1" ht="23.25" hidden="1" customHeight="1" x14ac:dyDescent="0.5">
      <c r="A144" s="227">
        <v>138</v>
      </c>
      <c r="B144" s="228" t="s">
        <v>491</v>
      </c>
      <c r="C144" s="227" t="s">
        <v>270</v>
      </c>
      <c r="D144" s="229" t="s">
        <v>492</v>
      </c>
      <c r="E144" s="229">
        <v>6261.68</v>
      </c>
      <c r="F144" s="149" t="s">
        <v>244</v>
      </c>
    </row>
    <row r="145" spans="1:6" s="211" customFormat="1" ht="23.25" hidden="1" customHeight="1" x14ac:dyDescent="0.5">
      <c r="A145" s="223">
        <v>139</v>
      </c>
      <c r="B145" s="224" t="s">
        <v>493</v>
      </c>
      <c r="C145" s="223" t="s">
        <v>270</v>
      </c>
      <c r="D145" s="225" t="s">
        <v>494</v>
      </c>
      <c r="E145" s="225">
        <v>112.15</v>
      </c>
      <c r="F145" s="226" t="s">
        <v>244</v>
      </c>
    </row>
    <row r="146" spans="1:6" s="211" customFormat="1" ht="23.25" hidden="1" customHeight="1" x14ac:dyDescent="0.5">
      <c r="A146" s="227">
        <v>140</v>
      </c>
      <c r="B146" s="228" t="s">
        <v>495</v>
      </c>
      <c r="C146" s="227" t="s">
        <v>270</v>
      </c>
      <c r="D146" s="229" t="s">
        <v>496</v>
      </c>
      <c r="E146" s="229">
        <v>149.53</v>
      </c>
      <c r="F146" s="149" t="s">
        <v>244</v>
      </c>
    </row>
    <row r="147" spans="1:6" s="211" customFormat="1" ht="24.75" customHeight="1" x14ac:dyDescent="0.5">
      <c r="A147" s="223">
        <v>141</v>
      </c>
      <c r="B147" s="224" t="s">
        <v>497</v>
      </c>
      <c r="C147" s="223" t="s">
        <v>270</v>
      </c>
      <c r="D147" s="225" t="s">
        <v>498</v>
      </c>
      <c r="E147" s="225">
        <v>242.99</v>
      </c>
      <c r="F147" s="226" t="s">
        <v>244</v>
      </c>
    </row>
    <row r="148" spans="1:6" s="211" customFormat="1" ht="23.25" customHeight="1" x14ac:dyDescent="0.5">
      <c r="A148" s="227">
        <v>142</v>
      </c>
      <c r="B148" s="228" t="s">
        <v>499</v>
      </c>
      <c r="C148" s="227" t="s">
        <v>500</v>
      </c>
      <c r="D148" s="229" t="s">
        <v>501</v>
      </c>
      <c r="E148" s="229">
        <v>1728.97</v>
      </c>
      <c r="F148" s="149" t="s">
        <v>244</v>
      </c>
    </row>
    <row r="149" spans="1:6" s="211" customFormat="1" ht="23.25" customHeight="1" x14ac:dyDescent="0.5">
      <c r="A149" s="223">
        <v>143</v>
      </c>
      <c r="B149" s="224" t="s">
        <v>502</v>
      </c>
      <c r="C149" s="223" t="s">
        <v>122</v>
      </c>
      <c r="D149" s="225" t="s">
        <v>430</v>
      </c>
      <c r="E149" s="225">
        <v>42.06</v>
      </c>
      <c r="F149" s="226" t="s">
        <v>244</v>
      </c>
    </row>
    <row r="150" spans="1:6" s="211" customFormat="1" ht="23.25" customHeight="1" x14ac:dyDescent="0.5">
      <c r="A150" s="227">
        <v>144</v>
      </c>
      <c r="B150" s="228" t="s">
        <v>503</v>
      </c>
      <c r="C150" s="227" t="s">
        <v>122</v>
      </c>
      <c r="D150" s="229" t="s">
        <v>430</v>
      </c>
      <c r="E150" s="229">
        <v>42.06</v>
      </c>
      <c r="F150" s="149" t="s">
        <v>244</v>
      </c>
    </row>
    <row r="151" spans="1:6" s="211" customFormat="1" ht="23.25" customHeight="1" x14ac:dyDescent="0.5">
      <c r="A151" s="223">
        <v>145</v>
      </c>
      <c r="B151" s="224" t="s">
        <v>504</v>
      </c>
      <c r="C151" s="223" t="s">
        <v>122</v>
      </c>
      <c r="D151" s="225" t="s">
        <v>430</v>
      </c>
      <c r="E151" s="225">
        <v>42.06</v>
      </c>
      <c r="F151" s="226" t="s">
        <v>244</v>
      </c>
    </row>
    <row r="152" spans="1:6" s="211" customFormat="1" ht="23.25" customHeight="1" x14ac:dyDescent="0.5">
      <c r="A152" s="227">
        <v>146</v>
      </c>
      <c r="B152" s="228" t="s">
        <v>505</v>
      </c>
      <c r="C152" s="227" t="s">
        <v>122</v>
      </c>
      <c r="D152" s="229" t="s">
        <v>430</v>
      </c>
      <c r="E152" s="229">
        <v>42.06</v>
      </c>
      <c r="F152" s="149" t="s">
        <v>244</v>
      </c>
    </row>
    <row r="153" spans="1:6" s="211" customFormat="1" ht="23.25" customHeight="1" x14ac:dyDescent="0.5">
      <c r="A153" s="223">
        <v>147</v>
      </c>
      <c r="B153" s="224" t="s">
        <v>506</v>
      </c>
      <c r="C153" s="223" t="s">
        <v>118</v>
      </c>
      <c r="D153" s="225" t="s">
        <v>260</v>
      </c>
      <c r="E153" s="225">
        <v>14.02</v>
      </c>
      <c r="F153" s="226" t="s">
        <v>244</v>
      </c>
    </row>
    <row r="154" spans="1:6" s="211" customFormat="1" ht="23.25" customHeight="1" x14ac:dyDescent="0.5">
      <c r="A154" s="227">
        <v>148</v>
      </c>
      <c r="B154" s="228" t="s">
        <v>507</v>
      </c>
      <c r="C154" s="227" t="s">
        <v>118</v>
      </c>
      <c r="D154" s="229" t="s">
        <v>363</v>
      </c>
      <c r="E154" s="229">
        <v>37.380000000000003</v>
      </c>
      <c r="F154" s="149" t="s">
        <v>244</v>
      </c>
    </row>
    <row r="155" spans="1:6" s="211" customFormat="1" ht="23.25" customHeight="1" x14ac:dyDescent="0.5">
      <c r="A155" s="223">
        <v>149</v>
      </c>
      <c r="B155" s="224" t="s">
        <v>508</v>
      </c>
      <c r="C155" s="223" t="s">
        <v>118</v>
      </c>
      <c r="D155" s="225" t="s">
        <v>361</v>
      </c>
      <c r="E155" s="225">
        <v>46.73</v>
      </c>
      <c r="F155" s="226" t="s">
        <v>244</v>
      </c>
    </row>
    <row r="156" spans="1:6" s="211" customFormat="1" ht="23.25" customHeight="1" x14ac:dyDescent="0.5">
      <c r="A156" s="227">
        <v>150</v>
      </c>
      <c r="B156" s="228" t="s">
        <v>509</v>
      </c>
      <c r="C156" s="227" t="s">
        <v>118</v>
      </c>
      <c r="D156" s="229" t="s">
        <v>391</v>
      </c>
      <c r="E156" s="229">
        <v>56.07</v>
      </c>
      <c r="F156" s="149" t="s">
        <v>244</v>
      </c>
    </row>
    <row r="157" spans="1:6" s="211" customFormat="1" ht="23.25" customHeight="1" x14ac:dyDescent="0.5">
      <c r="A157" s="223">
        <v>151</v>
      </c>
      <c r="B157" s="224" t="s">
        <v>510</v>
      </c>
      <c r="C157" s="223" t="s">
        <v>511</v>
      </c>
      <c r="D157" s="225" t="s">
        <v>512</v>
      </c>
      <c r="E157" s="225">
        <v>17.760000000000002</v>
      </c>
      <c r="F157" s="226" t="s">
        <v>244</v>
      </c>
    </row>
    <row r="158" spans="1:6" s="211" customFormat="1" ht="23.25" customHeight="1" x14ac:dyDescent="0.5">
      <c r="A158" s="227">
        <v>152</v>
      </c>
      <c r="B158" s="228" t="s">
        <v>513</v>
      </c>
      <c r="C158" s="227" t="s">
        <v>118</v>
      </c>
      <c r="D158" s="229" t="s">
        <v>366</v>
      </c>
      <c r="E158" s="229">
        <v>60.75</v>
      </c>
      <c r="F158" s="149" t="s">
        <v>244</v>
      </c>
    </row>
    <row r="159" spans="1:6" s="211" customFormat="1" ht="23.25" customHeight="1" x14ac:dyDescent="0.5">
      <c r="A159" s="223">
        <v>153</v>
      </c>
      <c r="B159" s="224" t="s">
        <v>514</v>
      </c>
      <c r="C159" s="223" t="s">
        <v>118</v>
      </c>
      <c r="D159" s="225" t="s">
        <v>515</v>
      </c>
      <c r="E159" s="225">
        <v>67.290000000000006</v>
      </c>
      <c r="F159" s="226" t="s">
        <v>244</v>
      </c>
    </row>
    <row r="160" spans="1:6" s="211" customFormat="1" ht="23.25" customHeight="1" x14ac:dyDescent="0.5">
      <c r="A160" s="227">
        <v>154</v>
      </c>
      <c r="B160" s="228" t="s">
        <v>516</v>
      </c>
      <c r="C160" s="227" t="s">
        <v>118</v>
      </c>
      <c r="D160" s="229" t="s">
        <v>517</v>
      </c>
      <c r="E160" s="229">
        <v>85.98</v>
      </c>
      <c r="F160" s="149" t="s">
        <v>244</v>
      </c>
    </row>
    <row r="161" spans="1:6" s="211" customFormat="1" ht="23.25" customHeight="1" x14ac:dyDescent="0.5">
      <c r="A161" s="223">
        <v>155</v>
      </c>
      <c r="B161" s="224" t="s">
        <v>518</v>
      </c>
      <c r="C161" s="223" t="s">
        <v>118</v>
      </c>
      <c r="D161" s="225" t="s">
        <v>519</v>
      </c>
      <c r="E161" s="225">
        <v>69.16</v>
      </c>
      <c r="F161" s="226" t="s">
        <v>244</v>
      </c>
    </row>
    <row r="162" spans="1:6" s="211" customFormat="1" ht="23.25" customHeight="1" x14ac:dyDescent="0.5">
      <c r="A162" s="227">
        <v>156</v>
      </c>
      <c r="B162" s="228" t="s">
        <v>520</v>
      </c>
      <c r="C162" s="227" t="s">
        <v>118</v>
      </c>
      <c r="D162" s="229" t="s">
        <v>521</v>
      </c>
      <c r="E162" s="229" t="s">
        <v>522</v>
      </c>
      <c r="F162" s="149" t="s">
        <v>244</v>
      </c>
    </row>
    <row r="163" spans="1:6" s="211" customFormat="1" ht="23.25" customHeight="1" x14ac:dyDescent="0.5">
      <c r="A163" s="223">
        <v>157</v>
      </c>
      <c r="B163" s="224" t="s">
        <v>523</v>
      </c>
      <c r="C163" s="223" t="s">
        <v>118</v>
      </c>
      <c r="D163" s="225" t="s">
        <v>524</v>
      </c>
      <c r="E163" s="225">
        <v>233.64</v>
      </c>
      <c r="F163" s="226" t="s">
        <v>244</v>
      </c>
    </row>
    <row r="164" spans="1:6" s="211" customFormat="1" ht="23.25" customHeight="1" x14ac:dyDescent="0.5">
      <c r="A164" s="227">
        <v>158</v>
      </c>
      <c r="B164" s="228" t="s">
        <v>525</v>
      </c>
      <c r="C164" s="227" t="s">
        <v>118</v>
      </c>
      <c r="D164" s="229" t="s">
        <v>296</v>
      </c>
      <c r="E164" s="229">
        <v>336.45</v>
      </c>
      <c r="F164" s="149" t="s">
        <v>244</v>
      </c>
    </row>
    <row r="165" spans="1:6" s="211" customFormat="1" ht="23.25" customHeight="1" x14ac:dyDescent="0.5">
      <c r="A165" s="223">
        <v>159</v>
      </c>
      <c r="B165" s="224" t="s">
        <v>526</v>
      </c>
      <c r="C165" s="223" t="s">
        <v>118</v>
      </c>
      <c r="D165" s="225" t="s">
        <v>527</v>
      </c>
      <c r="E165" s="225">
        <v>163.55000000000001</v>
      </c>
      <c r="F165" s="226" t="s">
        <v>244</v>
      </c>
    </row>
    <row r="166" spans="1:6" s="211" customFormat="1" ht="23.25" customHeight="1" x14ac:dyDescent="0.5">
      <c r="A166" s="227">
        <v>160</v>
      </c>
      <c r="B166" s="228" t="s">
        <v>528</v>
      </c>
      <c r="C166" s="227" t="s">
        <v>118</v>
      </c>
      <c r="D166" s="229" t="s">
        <v>524</v>
      </c>
      <c r="E166" s="229">
        <v>233.64</v>
      </c>
      <c r="F166" s="149" t="s">
        <v>244</v>
      </c>
    </row>
    <row r="167" spans="1:6" s="211" customFormat="1" ht="23.25" customHeight="1" x14ac:dyDescent="0.5">
      <c r="A167" s="223">
        <v>161</v>
      </c>
      <c r="B167" s="224" t="s">
        <v>529</v>
      </c>
      <c r="C167" s="223" t="s">
        <v>118</v>
      </c>
      <c r="D167" s="225" t="s">
        <v>530</v>
      </c>
      <c r="E167" s="225">
        <v>1046.73</v>
      </c>
      <c r="F167" s="226" t="s">
        <v>244</v>
      </c>
    </row>
    <row r="168" spans="1:6" s="211" customFormat="1" ht="23.25" customHeight="1" x14ac:dyDescent="0.5">
      <c r="A168" s="227">
        <v>162</v>
      </c>
      <c r="B168" s="228" t="s">
        <v>531</v>
      </c>
      <c r="C168" s="227" t="s">
        <v>118</v>
      </c>
      <c r="D168" s="229" t="s">
        <v>532</v>
      </c>
      <c r="E168" s="229">
        <v>3439.25</v>
      </c>
      <c r="F168" s="149" t="s">
        <v>244</v>
      </c>
    </row>
    <row r="169" spans="1:6" s="211" customFormat="1" ht="23.25" customHeight="1" x14ac:dyDescent="0.5">
      <c r="A169" s="223">
        <v>163</v>
      </c>
      <c r="B169" s="224" t="s">
        <v>533</v>
      </c>
      <c r="C169" s="223" t="s">
        <v>118</v>
      </c>
      <c r="D169" s="225" t="s">
        <v>534</v>
      </c>
      <c r="E169" s="225">
        <v>4859.8100000000004</v>
      </c>
      <c r="F169" s="226" t="s">
        <v>244</v>
      </c>
    </row>
    <row r="170" spans="1:6" s="211" customFormat="1" ht="23.25" customHeight="1" x14ac:dyDescent="0.5">
      <c r="A170" s="227">
        <v>164</v>
      </c>
      <c r="B170" s="228" t="s">
        <v>535</v>
      </c>
      <c r="C170" s="227" t="s">
        <v>118</v>
      </c>
      <c r="D170" s="229" t="s">
        <v>524</v>
      </c>
      <c r="E170" s="229">
        <v>233.64</v>
      </c>
      <c r="F170" s="149" t="s">
        <v>244</v>
      </c>
    </row>
    <row r="171" spans="1:6" s="211" customFormat="1" ht="23.25" customHeight="1" x14ac:dyDescent="0.5">
      <c r="A171" s="223">
        <v>165</v>
      </c>
      <c r="B171" s="224" t="s">
        <v>536</v>
      </c>
      <c r="C171" s="223" t="s">
        <v>124</v>
      </c>
      <c r="D171" s="225" t="s">
        <v>537</v>
      </c>
      <c r="E171" s="225">
        <v>182.24</v>
      </c>
      <c r="F171" s="226" t="s">
        <v>244</v>
      </c>
    </row>
    <row r="172" spans="1:6" s="211" customFormat="1" ht="23.25" customHeight="1" x14ac:dyDescent="0.5">
      <c r="A172" s="227">
        <v>166</v>
      </c>
      <c r="B172" s="228" t="s">
        <v>538</v>
      </c>
      <c r="C172" s="227" t="s">
        <v>124</v>
      </c>
      <c r="D172" s="229" t="s">
        <v>537</v>
      </c>
      <c r="E172" s="229">
        <v>182.24</v>
      </c>
      <c r="F172" s="149" t="s">
        <v>244</v>
      </c>
    </row>
    <row r="173" spans="1:6" s="211" customFormat="1" ht="23.25" customHeight="1" x14ac:dyDescent="0.5">
      <c r="A173" s="223">
        <v>167</v>
      </c>
      <c r="B173" s="224" t="s">
        <v>539</v>
      </c>
      <c r="C173" s="223" t="s">
        <v>124</v>
      </c>
      <c r="D173" s="225" t="s">
        <v>540</v>
      </c>
      <c r="E173" s="225">
        <v>210.28</v>
      </c>
      <c r="F173" s="226" t="s">
        <v>244</v>
      </c>
    </row>
    <row r="174" spans="1:6" s="211" customFormat="1" ht="23.25" customHeight="1" x14ac:dyDescent="0.5">
      <c r="A174" s="227">
        <v>168</v>
      </c>
      <c r="B174" s="228" t="s">
        <v>541</v>
      </c>
      <c r="C174" s="227" t="s">
        <v>124</v>
      </c>
      <c r="D174" s="229" t="s">
        <v>540</v>
      </c>
      <c r="E174" s="229">
        <v>210.28</v>
      </c>
      <c r="F174" s="149" t="s">
        <v>244</v>
      </c>
    </row>
    <row r="175" spans="1:6" s="211" customFormat="1" ht="23.25" customHeight="1" x14ac:dyDescent="0.5">
      <c r="A175" s="223">
        <v>169</v>
      </c>
      <c r="B175" s="224" t="s">
        <v>542</v>
      </c>
      <c r="C175" s="223" t="s">
        <v>124</v>
      </c>
      <c r="D175" s="225" t="s">
        <v>540</v>
      </c>
      <c r="E175" s="225">
        <v>210.28</v>
      </c>
      <c r="F175" s="226" t="s">
        <v>244</v>
      </c>
    </row>
    <row r="176" spans="1:6" s="211" customFormat="1" ht="23.25" customHeight="1" x14ac:dyDescent="0.5">
      <c r="A176" s="227">
        <v>170</v>
      </c>
      <c r="B176" s="228" t="s">
        <v>543</v>
      </c>
      <c r="C176" s="227" t="s">
        <v>124</v>
      </c>
      <c r="D176" s="229" t="s">
        <v>540</v>
      </c>
      <c r="E176" s="229">
        <v>210.28</v>
      </c>
      <c r="F176" s="149" t="s">
        <v>244</v>
      </c>
    </row>
    <row r="177" spans="1:6" s="211" customFormat="1" ht="23.25" customHeight="1" x14ac:dyDescent="0.5">
      <c r="A177" s="223">
        <v>171</v>
      </c>
      <c r="B177" s="224" t="s">
        <v>544</v>
      </c>
      <c r="C177" s="223" t="s">
        <v>120</v>
      </c>
      <c r="D177" s="225" t="s">
        <v>545</v>
      </c>
      <c r="E177" s="225">
        <v>728.97</v>
      </c>
      <c r="F177" s="226" t="s">
        <v>244</v>
      </c>
    </row>
    <row r="178" spans="1:6" s="211" customFormat="1" ht="23.25" customHeight="1" x14ac:dyDescent="0.5">
      <c r="A178" s="227">
        <v>172</v>
      </c>
      <c r="B178" s="228" t="s">
        <v>546</v>
      </c>
      <c r="C178" s="227" t="s">
        <v>120</v>
      </c>
      <c r="D178" s="229" t="s">
        <v>545</v>
      </c>
      <c r="E178" s="229">
        <v>728.97</v>
      </c>
      <c r="F178" s="149" t="s">
        <v>244</v>
      </c>
    </row>
    <row r="179" spans="1:6" s="211" customFormat="1" ht="23.25" customHeight="1" x14ac:dyDescent="0.5">
      <c r="A179" s="223">
        <v>173</v>
      </c>
      <c r="B179" s="224" t="s">
        <v>547</v>
      </c>
      <c r="C179" s="223" t="s">
        <v>120</v>
      </c>
      <c r="D179" s="225" t="s">
        <v>548</v>
      </c>
      <c r="E179" s="225">
        <v>514.02</v>
      </c>
      <c r="F179" s="226" t="s">
        <v>244</v>
      </c>
    </row>
    <row r="180" spans="1:6" s="211" customFormat="1" ht="23.25" customHeight="1" x14ac:dyDescent="0.5">
      <c r="A180" s="227">
        <v>174</v>
      </c>
      <c r="B180" s="228" t="s">
        <v>549</v>
      </c>
      <c r="C180" s="227" t="s">
        <v>120</v>
      </c>
      <c r="D180" s="229" t="s">
        <v>545</v>
      </c>
      <c r="E180" s="229">
        <v>728.97</v>
      </c>
      <c r="F180" s="149" t="s">
        <v>244</v>
      </c>
    </row>
    <row r="181" spans="1:6" s="211" customFormat="1" ht="23.25" customHeight="1" x14ac:dyDescent="0.5">
      <c r="A181" s="223">
        <v>175</v>
      </c>
      <c r="B181" s="224" t="s">
        <v>550</v>
      </c>
      <c r="C181" s="223" t="s">
        <v>120</v>
      </c>
      <c r="D181" s="225" t="s">
        <v>551</v>
      </c>
      <c r="E181" s="225" t="s">
        <v>552</v>
      </c>
      <c r="F181" s="226" t="s">
        <v>244</v>
      </c>
    </row>
    <row r="182" spans="1:6" s="211" customFormat="1" ht="23.25" customHeight="1" x14ac:dyDescent="0.5">
      <c r="A182" s="227">
        <v>176</v>
      </c>
      <c r="B182" s="228" t="s">
        <v>553</v>
      </c>
      <c r="C182" s="227" t="s">
        <v>120</v>
      </c>
      <c r="D182" s="229" t="s">
        <v>554</v>
      </c>
      <c r="E182" s="229" t="s">
        <v>555</v>
      </c>
      <c r="F182" s="149" t="s">
        <v>244</v>
      </c>
    </row>
    <row r="183" spans="1:6" s="211" customFormat="1" ht="23.25" customHeight="1" x14ac:dyDescent="0.5">
      <c r="A183" s="223">
        <v>177</v>
      </c>
      <c r="B183" s="224" t="s">
        <v>556</v>
      </c>
      <c r="C183" s="223" t="s">
        <v>120</v>
      </c>
      <c r="D183" s="225" t="s">
        <v>554</v>
      </c>
      <c r="E183" s="225">
        <v>429.91</v>
      </c>
      <c r="F183" s="226" t="s">
        <v>244</v>
      </c>
    </row>
    <row r="184" spans="1:6" s="211" customFormat="1" ht="23.25" customHeight="1" x14ac:dyDescent="0.5">
      <c r="A184" s="227">
        <v>178</v>
      </c>
      <c r="B184" s="228" t="s">
        <v>557</v>
      </c>
      <c r="C184" s="227" t="s">
        <v>120</v>
      </c>
      <c r="D184" s="229" t="s">
        <v>345</v>
      </c>
      <c r="E184" s="229">
        <v>401.87</v>
      </c>
      <c r="F184" s="149" t="s">
        <v>244</v>
      </c>
    </row>
    <row r="185" spans="1:6" s="211" customFormat="1" ht="23.25" customHeight="1" x14ac:dyDescent="0.5">
      <c r="A185" s="223">
        <v>179</v>
      </c>
      <c r="B185" s="224" t="s">
        <v>558</v>
      </c>
      <c r="C185" s="223" t="s">
        <v>120</v>
      </c>
      <c r="D185" s="225" t="s">
        <v>559</v>
      </c>
      <c r="E185" s="225">
        <v>794.39</v>
      </c>
      <c r="F185" s="226" t="s">
        <v>244</v>
      </c>
    </row>
    <row r="186" spans="1:6" s="211" customFormat="1" ht="23.25" customHeight="1" x14ac:dyDescent="0.5">
      <c r="A186" s="227">
        <v>180</v>
      </c>
      <c r="B186" s="228" t="s">
        <v>560</v>
      </c>
      <c r="C186" s="227" t="s">
        <v>120</v>
      </c>
      <c r="D186" s="229" t="s">
        <v>345</v>
      </c>
      <c r="E186" s="229">
        <v>401.87</v>
      </c>
      <c r="F186" s="149" t="s">
        <v>244</v>
      </c>
    </row>
    <row r="187" spans="1:6" s="211" customFormat="1" ht="23.25" customHeight="1" x14ac:dyDescent="0.5">
      <c r="A187" s="223">
        <v>181</v>
      </c>
      <c r="B187" s="224" t="s">
        <v>561</v>
      </c>
      <c r="C187" s="223" t="s">
        <v>120</v>
      </c>
      <c r="D187" s="225" t="s">
        <v>345</v>
      </c>
      <c r="E187" s="225">
        <v>401.87</v>
      </c>
      <c r="F187" s="226" t="s">
        <v>244</v>
      </c>
    </row>
    <row r="188" spans="1:6" s="211" customFormat="1" ht="23.25" customHeight="1" x14ac:dyDescent="0.5">
      <c r="A188" s="227">
        <v>182</v>
      </c>
      <c r="B188" s="228" t="s">
        <v>562</v>
      </c>
      <c r="C188" s="227" t="s">
        <v>120</v>
      </c>
      <c r="D188" s="229" t="s">
        <v>345</v>
      </c>
      <c r="E188" s="229">
        <v>401.87</v>
      </c>
      <c r="F188" s="149" t="s">
        <v>244</v>
      </c>
    </row>
    <row r="189" spans="1:6" s="211" customFormat="1" ht="23.25" customHeight="1" x14ac:dyDescent="0.5">
      <c r="A189" s="223">
        <v>183</v>
      </c>
      <c r="B189" s="224" t="s">
        <v>563</v>
      </c>
      <c r="C189" s="223" t="s">
        <v>120</v>
      </c>
      <c r="D189" s="225" t="s">
        <v>564</v>
      </c>
      <c r="E189" s="225">
        <v>462.62</v>
      </c>
      <c r="F189" s="226" t="s">
        <v>244</v>
      </c>
    </row>
    <row r="190" spans="1:6" s="211" customFormat="1" ht="23.25" customHeight="1" x14ac:dyDescent="0.5">
      <c r="A190" s="227">
        <v>184</v>
      </c>
      <c r="B190" s="228" t="s">
        <v>565</v>
      </c>
      <c r="C190" s="227" t="s">
        <v>566</v>
      </c>
      <c r="D190" s="229" t="s">
        <v>567</v>
      </c>
      <c r="E190" s="229">
        <v>672.9</v>
      </c>
      <c r="F190" s="149" t="s">
        <v>244</v>
      </c>
    </row>
    <row r="191" spans="1:6" s="211" customFormat="1" ht="23.25" customHeight="1" x14ac:dyDescent="0.5">
      <c r="A191" s="223">
        <v>185</v>
      </c>
      <c r="B191" s="224" t="s">
        <v>568</v>
      </c>
      <c r="C191" s="223" t="s">
        <v>566</v>
      </c>
      <c r="D191" s="225" t="s">
        <v>569</v>
      </c>
      <c r="E191" s="225">
        <v>546.73</v>
      </c>
      <c r="F191" s="226" t="s">
        <v>244</v>
      </c>
    </row>
    <row r="192" spans="1:6" s="211" customFormat="1" ht="23.25" customHeight="1" x14ac:dyDescent="0.5">
      <c r="A192" s="227">
        <v>186</v>
      </c>
      <c r="B192" s="228" t="s">
        <v>570</v>
      </c>
      <c r="C192" s="227" t="s">
        <v>566</v>
      </c>
      <c r="D192" s="229" t="s">
        <v>571</v>
      </c>
      <c r="E192" s="229">
        <v>500</v>
      </c>
      <c r="F192" s="149" t="s">
        <v>244</v>
      </c>
    </row>
    <row r="193" spans="1:6" s="211" customFormat="1" ht="23.25" customHeight="1" x14ac:dyDescent="0.5">
      <c r="A193" s="223">
        <v>187</v>
      </c>
      <c r="B193" s="224" t="s">
        <v>572</v>
      </c>
      <c r="C193" s="223" t="s">
        <v>566</v>
      </c>
      <c r="D193" s="225" t="s">
        <v>573</v>
      </c>
      <c r="E193" s="225">
        <v>434.58</v>
      </c>
      <c r="F193" s="226" t="s">
        <v>244</v>
      </c>
    </row>
    <row r="194" spans="1:6" s="211" customFormat="1" ht="23.25" customHeight="1" x14ac:dyDescent="0.5">
      <c r="A194" s="227">
        <v>188</v>
      </c>
      <c r="B194" s="228" t="s">
        <v>574</v>
      </c>
      <c r="C194" s="227" t="s">
        <v>566</v>
      </c>
      <c r="D194" s="229" t="s">
        <v>575</v>
      </c>
      <c r="E194" s="229">
        <v>343.46</v>
      </c>
      <c r="F194" s="149" t="s">
        <v>244</v>
      </c>
    </row>
    <row r="195" spans="1:6" s="211" customFormat="1" ht="23.25" customHeight="1" x14ac:dyDescent="0.5">
      <c r="A195" s="223">
        <v>189</v>
      </c>
      <c r="B195" s="224" t="s">
        <v>576</v>
      </c>
      <c r="C195" s="223" t="s">
        <v>566</v>
      </c>
      <c r="D195" s="225" t="s">
        <v>577</v>
      </c>
      <c r="E195" s="225">
        <v>1570.09</v>
      </c>
      <c r="F195" s="226" t="s">
        <v>244</v>
      </c>
    </row>
    <row r="196" spans="1:6" s="211" customFormat="1" ht="23.25" customHeight="1" x14ac:dyDescent="0.5">
      <c r="A196" s="227">
        <v>190</v>
      </c>
      <c r="B196" s="228" t="s">
        <v>578</v>
      </c>
      <c r="C196" s="227" t="s">
        <v>566</v>
      </c>
      <c r="D196" s="229" t="s">
        <v>579</v>
      </c>
      <c r="E196" s="229">
        <v>528.04</v>
      </c>
      <c r="F196" s="149" t="s">
        <v>244</v>
      </c>
    </row>
    <row r="197" spans="1:6" s="211" customFormat="1" ht="23.25" customHeight="1" x14ac:dyDescent="0.5">
      <c r="A197" s="223">
        <v>191</v>
      </c>
      <c r="B197" s="224" t="s">
        <v>580</v>
      </c>
      <c r="C197" s="223" t="s">
        <v>566</v>
      </c>
      <c r="D197" s="225" t="s">
        <v>581</v>
      </c>
      <c r="E197" s="225">
        <v>488.32</v>
      </c>
      <c r="F197" s="226" t="s">
        <v>244</v>
      </c>
    </row>
    <row r="198" spans="1:6" s="211" customFormat="1" ht="23.25" customHeight="1" x14ac:dyDescent="0.5">
      <c r="A198" s="227">
        <v>192</v>
      </c>
      <c r="B198" s="228" t="s">
        <v>582</v>
      </c>
      <c r="C198" s="227" t="s">
        <v>566</v>
      </c>
      <c r="D198" s="229" t="s">
        <v>583</v>
      </c>
      <c r="E198" s="229">
        <v>841.12</v>
      </c>
      <c r="F198" s="149" t="s">
        <v>244</v>
      </c>
    </row>
    <row r="199" spans="1:6" s="211" customFormat="1" ht="23.25" customHeight="1" x14ac:dyDescent="0.5">
      <c r="A199" s="223">
        <v>193</v>
      </c>
      <c r="B199" s="224" t="s">
        <v>584</v>
      </c>
      <c r="C199" s="223" t="s">
        <v>566</v>
      </c>
      <c r="D199" s="225" t="s">
        <v>585</v>
      </c>
      <c r="E199" s="225">
        <v>2289.7199999999998</v>
      </c>
      <c r="F199" s="226" t="s">
        <v>244</v>
      </c>
    </row>
    <row r="200" spans="1:6" s="211" customFormat="1" ht="23.25" customHeight="1" x14ac:dyDescent="0.5">
      <c r="A200" s="227">
        <v>194</v>
      </c>
      <c r="B200" s="228" t="s">
        <v>586</v>
      </c>
      <c r="C200" s="227" t="s">
        <v>566</v>
      </c>
      <c r="D200" s="229" t="s">
        <v>587</v>
      </c>
      <c r="E200" s="229">
        <v>1411.21</v>
      </c>
      <c r="F200" s="149" t="s">
        <v>244</v>
      </c>
    </row>
    <row r="201" spans="1:6" s="211" customFormat="1" ht="23.25" customHeight="1" x14ac:dyDescent="0.5">
      <c r="A201" s="223">
        <v>195</v>
      </c>
      <c r="B201" s="224" t="s">
        <v>588</v>
      </c>
      <c r="C201" s="223" t="s">
        <v>566</v>
      </c>
      <c r="D201" s="225" t="s">
        <v>378</v>
      </c>
      <c r="E201" s="225">
        <v>556.07000000000005</v>
      </c>
      <c r="F201" s="226" t="s">
        <v>244</v>
      </c>
    </row>
    <row r="202" spans="1:6" s="211" customFormat="1" ht="23.25" customHeight="1" x14ac:dyDescent="0.5">
      <c r="A202" s="227">
        <v>196</v>
      </c>
      <c r="B202" s="228" t="s">
        <v>589</v>
      </c>
      <c r="C202" s="227" t="s">
        <v>566</v>
      </c>
      <c r="D202" s="229" t="s">
        <v>590</v>
      </c>
      <c r="E202" s="229">
        <v>1556.07</v>
      </c>
      <c r="F202" s="149" t="s">
        <v>244</v>
      </c>
    </row>
    <row r="203" spans="1:6" s="211" customFormat="1" ht="23.25" customHeight="1" x14ac:dyDescent="0.5">
      <c r="A203" s="223">
        <v>197</v>
      </c>
      <c r="B203" s="224" t="s">
        <v>591</v>
      </c>
      <c r="C203" s="223" t="s">
        <v>566</v>
      </c>
      <c r="D203" s="225" t="s">
        <v>592</v>
      </c>
      <c r="E203" s="225">
        <v>2271.0300000000002</v>
      </c>
      <c r="F203" s="226" t="s">
        <v>244</v>
      </c>
    </row>
    <row r="204" spans="1:6" s="211" customFormat="1" ht="23.25" customHeight="1" x14ac:dyDescent="0.5">
      <c r="A204" s="227">
        <v>198</v>
      </c>
      <c r="B204" s="228" t="s">
        <v>593</v>
      </c>
      <c r="C204" s="227" t="s">
        <v>566</v>
      </c>
      <c r="D204" s="229" t="s">
        <v>594</v>
      </c>
      <c r="E204" s="229">
        <v>700.93</v>
      </c>
      <c r="F204" s="149" t="s">
        <v>244</v>
      </c>
    </row>
    <row r="205" spans="1:6" s="211" customFormat="1" ht="23.25" customHeight="1" x14ac:dyDescent="0.5">
      <c r="A205" s="223">
        <v>199</v>
      </c>
      <c r="B205" s="224" t="s">
        <v>595</v>
      </c>
      <c r="C205" s="223" t="s">
        <v>566</v>
      </c>
      <c r="D205" s="225" t="s">
        <v>596</v>
      </c>
      <c r="E205" s="225">
        <v>172.9</v>
      </c>
      <c r="F205" s="226" t="s">
        <v>244</v>
      </c>
    </row>
    <row r="206" spans="1:6" s="211" customFormat="1" ht="23.25" customHeight="1" x14ac:dyDescent="0.5">
      <c r="A206" s="227">
        <v>200</v>
      </c>
      <c r="B206" s="228" t="s">
        <v>597</v>
      </c>
      <c r="C206" s="227" t="s">
        <v>598</v>
      </c>
      <c r="D206" s="229" t="s">
        <v>515</v>
      </c>
      <c r="E206" s="229">
        <v>67.290000000000006</v>
      </c>
      <c r="F206" s="149" t="s">
        <v>244</v>
      </c>
    </row>
    <row r="207" spans="1:6" s="211" customFormat="1" ht="23.25" customHeight="1" x14ac:dyDescent="0.5">
      <c r="A207" s="223">
        <v>201</v>
      </c>
      <c r="B207" s="224" t="s">
        <v>599</v>
      </c>
      <c r="C207" s="223" t="s">
        <v>598</v>
      </c>
      <c r="D207" s="225" t="s">
        <v>600</v>
      </c>
      <c r="E207" s="225">
        <v>84.11</v>
      </c>
      <c r="F207" s="226" t="s">
        <v>244</v>
      </c>
    </row>
    <row r="208" spans="1:6" s="211" customFormat="1" ht="23.25" customHeight="1" x14ac:dyDescent="0.5">
      <c r="A208" s="227">
        <v>202</v>
      </c>
      <c r="B208" s="228" t="s">
        <v>601</v>
      </c>
      <c r="C208" s="227" t="s">
        <v>602</v>
      </c>
      <c r="D208" s="229" t="s">
        <v>583</v>
      </c>
      <c r="E208" s="229">
        <v>841.12</v>
      </c>
      <c r="F208" s="149" t="s">
        <v>244</v>
      </c>
    </row>
    <row r="209" spans="1:6" s="211" customFormat="1" ht="23.25" customHeight="1" x14ac:dyDescent="0.5">
      <c r="A209" s="223">
        <v>203</v>
      </c>
      <c r="B209" s="224" t="s">
        <v>603</v>
      </c>
      <c r="C209" s="223" t="s">
        <v>602</v>
      </c>
      <c r="D209" s="225" t="s">
        <v>583</v>
      </c>
      <c r="E209" s="225">
        <v>841.12</v>
      </c>
      <c r="F209" s="226" t="s">
        <v>244</v>
      </c>
    </row>
    <row r="210" spans="1:6" s="211" customFormat="1" ht="23.25" customHeight="1" x14ac:dyDescent="0.5">
      <c r="A210" s="227">
        <v>204</v>
      </c>
      <c r="B210" s="228" t="s">
        <v>604</v>
      </c>
      <c r="C210" s="227" t="s">
        <v>602</v>
      </c>
      <c r="D210" s="229" t="s">
        <v>605</v>
      </c>
      <c r="E210" s="229">
        <v>1028.04</v>
      </c>
      <c r="F210" s="149" t="s">
        <v>244</v>
      </c>
    </row>
    <row r="211" spans="1:6" s="211" customFormat="1" ht="23.25" customHeight="1" x14ac:dyDescent="0.5">
      <c r="A211" s="223">
        <v>205</v>
      </c>
      <c r="B211" s="224" t="s">
        <v>606</v>
      </c>
      <c r="C211" s="223" t="s">
        <v>602</v>
      </c>
      <c r="D211" s="225" t="s">
        <v>605</v>
      </c>
      <c r="E211" s="225">
        <v>1028.04</v>
      </c>
      <c r="F211" s="226" t="s">
        <v>244</v>
      </c>
    </row>
    <row r="212" spans="1:6" s="211" customFormat="1" ht="23.25" customHeight="1" x14ac:dyDescent="0.5">
      <c r="A212" s="227">
        <v>206</v>
      </c>
      <c r="B212" s="228" t="s">
        <v>607</v>
      </c>
      <c r="C212" s="227" t="s">
        <v>602</v>
      </c>
      <c r="D212" s="229" t="s">
        <v>608</v>
      </c>
      <c r="E212" s="229">
        <v>1822.43</v>
      </c>
      <c r="F212" s="149" t="s">
        <v>244</v>
      </c>
    </row>
    <row r="213" spans="1:6" s="211" customFormat="1" ht="23.25" customHeight="1" x14ac:dyDescent="0.5">
      <c r="A213" s="223">
        <v>207</v>
      </c>
      <c r="B213" s="224" t="s">
        <v>609</v>
      </c>
      <c r="C213" s="223" t="s">
        <v>602</v>
      </c>
      <c r="D213" s="225" t="s">
        <v>610</v>
      </c>
      <c r="E213" s="225">
        <v>1214.95</v>
      </c>
      <c r="F213" s="226" t="s">
        <v>244</v>
      </c>
    </row>
    <row r="214" spans="1:6" s="211" customFormat="1" ht="23.25" customHeight="1" x14ac:dyDescent="0.5">
      <c r="A214" s="227">
        <v>208</v>
      </c>
      <c r="B214" s="228" t="s">
        <v>611</v>
      </c>
      <c r="C214" s="227" t="s">
        <v>602</v>
      </c>
      <c r="D214" s="229" t="s">
        <v>483</v>
      </c>
      <c r="E214" s="229">
        <v>560.75</v>
      </c>
      <c r="F214" s="149" t="s">
        <v>244</v>
      </c>
    </row>
    <row r="215" spans="1:6" s="211" customFormat="1" ht="23.25" customHeight="1" x14ac:dyDescent="0.5">
      <c r="A215" s="223">
        <v>209</v>
      </c>
      <c r="B215" s="224" t="s">
        <v>612</v>
      </c>
      <c r="C215" s="223" t="s">
        <v>150</v>
      </c>
      <c r="D215" s="225" t="s">
        <v>613</v>
      </c>
      <c r="E215" s="225">
        <v>607.48</v>
      </c>
      <c r="F215" s="226" t="s">
        <v>244</v>
      </c>
    </row>
    <row r="216" spans="1:6" s="211" customFormat="1" ht="23.25" customHeight="1" x14ac:dyDescent="0.5">
      <c r="A216" s="227">
        <v>210</v>
      </c>
      <c r="B216" s="228" t="s">
        <v>614</v>
      </c>
      <c r="C216" s="227" t="s">
        <v>150</v>
      </c>
      <c r="D216" s="229" t="s">
        <v>551</v>
      </c>
      <c r="E216" s="229">
        <v>542.05999999999995</v>
      </c>
      <c r="F216" s="149" t="s">
        <v>244</v>
      </c>
    </row>
    <row r="217" spans="1:6" s="211" customFormat="1" ht="23.25" customHeight="1" x14ac:dyDescent="0.5">
      <c r="A217" s="223">
        <v>211</v>
      </c>
      <c r="B217" s="224" t="s">
        <v>615</v>
      </c>
      <c r="C217" s="223" t="s">
        <v>122</v>
      </c>
      <c r="D217" s="225" t="s">
        <v>391</v>
      </c>
      <c r="E217" s="225">
        <v>56.07</v>
      </c>
      <c r="F217" s="226" t="s">
        <v>244</v>
      </c>
    </row>
    <row r="218" spans="1:6" s="211" customFormat="1" ht="23.25" customHeight="1" x14ac:dyDescent="0.5">
      <c r="A218" s="227">
        <v>212</v>
      </c>
      <c r="B218" s="228" t="s">
        <v>616</v>
      </c>
      <c r="C218" s="227" t="s">
        <v>122</v>
      </c>
      <c r="D218" s="229" t="s">
        <v>494</v>
      </c>
      <c r="E218" s="229">
        <v>112.15</v>
      </c>
      <c r="F218" s="149" t="s">
        <v>244</v>
      </c>
    </row>
    <row r="219" spans="1:6" s="211" customFormat="1" ht="23.25" customHeight="1" x14ac:dyDescent="0.5">
      <c r="A219" s="223">
        <v>213</v>
      </c>
      <c r="B219" s="224" t="s">
        <v>617</v>
      </c>
      <c r="C219" s="223" t="s">
        <v>618</v>
      </c>
      <c r="D219" s="225" t="s">
        <v>418</v>
      </c>
      <c r="E219" s="225">
        <v>3.27</v>
      </c>
      <c r="F219" s="226" t="s">
        <v>244</v>
      </c>
    </row>
    <row r="220" spans="1:6" s="211" customFormat="1" ht="23.25" customHeight="1" x14ac:dyDescent="0.5">
      <c r="A220" s="227">
        <v>214</v>
      </c>
      <c r="B220" s="228" t="s">
        <v>619</v>
      </c>
      <c r="C220" s="227" t="s">
        <v>618</v>
      </c>
      <c r="D220" s="229" t="s">
        <v>620</v>
      </c>
      <c r="E220" s="229">
        <v>3.74</v>
      </c>
      <c r="F220" s="149" t="s">
        <v>244</v>
      </c>
    </row>
    <row r="221" spans="1:6" s="211" customFormat="1" ht="23.25" customHeight="1" x14ac:dyDescent="0.5">
      <c r="A221" s="223">
        <v>215</v>
      </c>
      <c r="B221" s="224" t="s">
        <v>621</v>
      </c>
      <c r="C221" s="223" t="s">
        <v>347</v>
      </c>
      <c r="D221" s="225" t="s">
        <v>620</v>
      </c>
      <c r="E221" s="225">
        <v>3.74</v>
      </c>
      <c r="F221" s="226" t="s">
        <v>244</v>
      </c>
    </row>
    <row r="222" spans="1:6" s="211" customFormat="1" ht="23.25" customHeight="1" x14ac:dyDescent="0.5">
      <c r="A222" s="227">
        <v>216</v>
      </c>
      <c r="B222" s="228" t="s">
        <v>622</v>
      </c>
      <c r="C222" s="227" t="s">
        <v>347</v>
      </c>
      <c r="D222" s="229" t="s">
        <v>422</v>
      </c>
      <c r="E222" s="229">
        <v>7.48</v>
      </c>
      <c r="F222" s="149" t="s">
        <v>244</v>
      </c>
    </row>
    <row r="223" spans="1:6" s="211" customFormat="1" ht="23.25" customHeight="1" x14ac:dyDescent="0.5">
      <c r="A223" s="223">
        <v>217</v>
      </c>
      <c r="B223" s="224" t="s">
        <v>623</v>
      </c>
      <c r="C223" s="223" t="s">
        <v>347</v>
      </c>
      <c r="D223" s="225" t="s">
        <v>391</v>
      </c>
      <c r="E223" s="225">
        <v>56.07</v>
      </c>
      <c r="F223" s="226" t="s">
        <v>244</v>
      </c>
    </row>
    <row r="224" spans="1:6" s="211" customFormat="1" ht="23.25" customHeight="1" x14ac:dyDescent="0.5">
      <c r="A224" s="227">
        <v>218</v>
      </c>
      <c r="B224" s="228" t="s">
        <v>624</v>
      </c>
      <c r="C224" s="227" t="s">
        <v>347</v>
      </c>
      <c r="D224" s="229" t="s">
        <v>625</v>
      </c>
      <c r="E224" s="229">
        <v>70.09</v>
      </c>
      <c r="F224" s="149" t="s">
        <v>244</v>
      </c>
    </row>
    <row r="225" spans="1:6" s="211" customFormat="1" ht="23.25" customHeight="1" x14ac:dyDescent="0.5">
      <c r="A225" s="223">
        <v>219</v>
      </c>
      <c r="B225" s="224" t="s">
        <v>626</v>
      </c>
      <c r="C225" s="223" t="s">
        <v>298</v>
      </c>
      <c r="D225" s="225" t="s">
        <v>627</v>
      </c>
      <c r="E225" s="225" t="s">
        <v>628</v>
      </c>
      <c r="F225" s="226" t="s">
        <v>244</v>
      </c>
    </row>
    <row r="226" spans="1:6" s="211" customFormat="1" ht="23.25" customHeight="1" x14ac:dyDescent="0.5">
      <c r="A226" s="227">
        <v>220</v>
      </c>
      <c r="B226" s="228" t="s">
        <v>629</v>
      </c>
      <c r="C226" s="227" t="s">
        <v>298</v>
      </c>
      <c r="D226" s="229" t="s">
        <v>630</v>
      </c>
      <c r="E226" s="229">
        <v>2542.06</v>
      </c>
      <c r="F226" s="149" t="s">
        <v>244</v>
      </c>
    </row>
    <row r="227" spans="1:6" s="211" customFormat="1" ht="23.25" customHeight="1" x14ac:dyDescent="0.5">
      <c r="A227" s="223">
        <v>221</v>
      </c>
      <c r="B227" s="224" t="s">
        <v>631</v>
      </c>
      <c r="C227" s="223" t="s">
        <v>566</v>
      </c>
      <c r="D227" s="225" t="s">
        <v>632</v>
      </c>
      <c r="E227" s="225">
        <v>355.14</v>
      </c>
      <c r="F227" s="226" t="s">
        <v>244</v>
      </c>
    </row>
    <row r="228" spans="1:6" s="211" customFormat="1" ht="23.25" customHeight="1" x14ac:dyDescent="0.5">
      <c r="A228" s="227">
        <v>222</v>
      </c>
      <c r="B228" s="228" t="s">
        <v>633</v>
      </c>
      <c r="C228" s="227" t="s">
        <v>122</v>
      </c>
      <c r="D228" s="229" t="s">
        <v>613</v>
      </c>
      <c r="E228" s="229">
        <v>607.48</v>
      </c>
      <c r="F228" s="149" t="s">
        <v>244</v>
      </c>
    </row>
    <row r="229" spans="1:6" s="230" customFormat="1" ht="23.25" customHeight="1" x14ac:dyDescent="0.5">
      <c r="A229" s="223">
        <v>223</v>
      </c>
      <c r="B229" s="224" t="s">
        <v>634</v>
      </c>
      <c r="C229" s="223" t="s">
        <v>566</v>
      </c>
      <c r="D229" s="225" t="s">
        <v>635</v>
      </c>
      <c r="E229" s="225">
        <v>102.8</v>
      </c>
      <c r="F229" s="226" t="s">
        <v>244</v>
      </c>
    </row>
    <row r="230" spans="1:6" s="211" customFormat="1" ht="23.25" customHeight="1" x14ac:dyDescent="0.5">
      <c r="A230" s="227">
        <v>224</v>
      </c>
      <c r="B230" s="228" t="s">
        <v>636</v>
      </c>
      <c r="C230" s="227" t="s">
        <v>72</v>
      </c>
      <c r="D230" s="229" t="s">
        <v>637</v>
      </c>
      <c r="E230" s="229">
        <v>406.54</v>
      </c>
      <c r="F230" s="149" t="s">
        <v>244</v>
      </c>
    </row>
    <row r="231" spans="1:6" s="211" customFormat="1" ht="23.25" customHeight="1" x14ac:dyDescent="0.5">
      <c r="A231" s="223">
        <v>225</v>
      </c>
      <c r="B231" s="224" t="s">
        <v>638</v>
      </c>
      <c r="C231" s="223" t="s">
        <v>72</v>
      </c>
      <c r="D231" s="225" t="s">
        <v>639</v>
      </c>
      <c r="E231" s="225">
        <v>457.95</v>
      </c>
      <c r="F231" s="226" t="s">
        <v>244</v>
      </c>
    </row>
    <row r="232" spans="1:6" s="211" customFormat="1" ht="23.25" customHeight="1" x14ac:dyDescent="0.5">
      <c r="A232" s="227">
        <v>226</v>
      </c>
      <c r="B232" s="228" t="s">
        <v>640</v>
      </c>
      <c r="C232" s="227" t="s">
        <v>298</v>
      </c>
      <c r="D232" s="229" t="s">
        <v>641</v>
      </c>
      <c r="E232" s="229">
        <v>227.42</v>
      </c>
      <c r="F232" s="149" t="s">
        <v>244</v>
      </c>
    </row>
    <row r="233" spans="1:6" s="211" customFormat="1" ht="23.25" customHeight="1" x14ac:dyDescent="0.5">
      <c r="A233" s="223">
        <v>227</v>
      </c>
      <c r="B233" s="224" t="s">
        <v>642</v>
      </c>
      <c r="C233" s="223" t="s">
        <v>298</v>
      </c>
      <c r="D233" s="225" t="s">
        <v>399</v>
      </c>
      <c r="E233" s="225">
        <v>224.3</v>
      </c>
      <c r="F233" s="226" t="s">
        <v>244</v>
      </c>
    </row>
    <row r="234" spans="1:6" s="211" customFormat="1" ht="23.25" customHeight="1" x14ac:dyDescent="0.5">
      <c r="A234" s="227">
        <v>228</v>
      </c>
      <c r="B234" s="228" t="s">
        <v>643</v>
      </c>
      <c r="C234" s="227" t="s">
        <v>298</v>
      </c>
      <c r="D234" s="229" t="s">
        <v>644</v>
      </c>
      <c r="E234" s="229">
        <v>264.8</v>
      </c>
      <c r="F234" s="149" t="s">
        <v>244</v>
      </c>
    </row>
    <row r="235" spans="1:6" s="211" customFormat="1" ht="23.25" customHeight="1" x14ac:dyDescent="0.5">
      <c r="A235" s="223">
        <v>229</v>
      </c>
      <c r="B235" s="224" t="s">
        <v>645</v>
      </c>
      <c r="C235" s="223" t="s">
        <v>298</v>
      </c>
      <c r="D235" s="225" t="s">
        <v>646</v>
      </c>
      <c r="E235" s="225">
        <v>207.16</v>
      </c>
      <c r="F235" s="226" t="s">
        <v>244</v>
      </c>
    </row>
    <row r="236" spans="1:6" s="211" customFormat="1" ht="23.25" customHeight="1" x14ac:dyDescent="0.5">
      <c r="A236" s="227">
        <v>230</v>
      </c>
      <c r="B236" s="228" t="s">
        <v>647</v>
      </c>
      <c r="C236" s="227" t="s">
        <v>298</v>
      </c>
      <c r="D236" s="229" t="s">
        <v>648</v>
      </c>
      <c r="E236" s="229">
        <v>119.94</v>
      </c>
      <c r="F236" s="149" t="s">
        <v>244</v>
      </c>
    </row>
    <row r="237" spans="1:6" s="211" customFormat="1" ht="23.25" customHeight="1" x14ac:dyDescent="0.5">
      <c r="A237" s="223">
        <v>231</v>
      </c>
      <c r="B237" s="224" t="s">
        <v>649</v>
      </c>
      <c r="C237" s="223" t="s">
        <v>298</v>
      </c>
      <c r="D237" s="225" t="s">
        <v>650</v>
      </c>
      <c r="E237" s="225">
        <v>235.2</v>
      </c>
      <c r="F237" s="226" t="s">
        <v>244</v>
      </c>
    </row>
    <row r="238" spans="1:6" s="211" customFormat="1" ht="23.25" customHeight="1" x14ac:dyDescent="0.5">
      <c r="A238" s="227">
        <v>232</v>
      </c>
      <c r="B238" s="228" t="s">
        <v>651</v>
      </c>
      <c r="C238" s="227" t="s">
        <v>347</v>
      </c>
      <c r="D238" s="229" t="s">
        <v>635</v>
      </c>
      <c r="E238" s="229">
        <v>102.8</v>
      </c>
      <c r="F238" s="149" t="s">
        <v>244</v>
      </c>
    </row>
    <row r="239" spans="1:6" s="211" customFormat="1" ht="23.25" customHeight="1" x14ac:dyDescent="0.5">
      <c r="A239" s="223">
        <v>233</v>
      </c>
      <c r="B239" s="224" t="s">
        <v>652</v>
      </c>
      <c r="C239" s="223" t="s">
        <v>347</v>
      </c>
      <c r="D239" s="225" t="s">
        <v>653</v>
      </c>
      <c r="E239" s="225">
        <v>830.84</v>
      </c>
      <c r="F239" s="226" t="s">
        <v>244</v>
      </c>
    </row>
    <row r="240" spans="1:6" s="211" customFormat="1" ht="23.25" customHeight="1" x14ac:dyDescent="0.5">
      <c r="A240" s="227">
        <v>234</v>
      </c>
      <c r="B240" s="228" t="s">
        <v>654</v>
      </c>
      <c r="C240" s="227" t="s">
        <v>347</v>
      </c>
      <c r="D240" s="229" t="s">
        <v>632</v>
      </c>
      <c r="E240" s="229">
        <v>355.14</v>
      </c>
      <c r="F240" s="149" t="s">
        <v>244</v>
      </c>
    </row>
    <row r="241" spans="1:6" s="211" customFormat="1" ht="23.25" customHeight="1" x14ac:dyDescent="0.5">
      <c r="A241" s="223">
        <v>235</v>
      </c>
      <c r="B241" s="224" t="s">
        <v>655</v>
      </c>
      <c r="C241" s="223" t="s">
        <v>347</v>
      </c>
      <c r="D241" s="225" t="s">
        <v>494</v>
      </c>
      <c r="E241" s="225">
        <v>112.15</v>
      </c>
      <c r="F241" s="226" t="s">
        <v>244</v>
      </c>
    </row>
    <row r="242" spans="1:6" s="211" customFormat="1" ht="23.25" customHeight="1" x14ac:dyDescent="0.5">
      <c r="A242" s="227">
        <v>236</v>
      </c>
      <c r="B242" s="228" t="s">
        <v>656</v>
      </c>
      <c r="C242" s="227" t="s">
        <v>347</v>
      </c>
      <c r="D242" s="229" t="s">
        <v>524</v>
      </c>
      <c r="E242" s="229">
        <v>233.64</v>
      </c>
      <c r="F242" s="149" t="s">
        <v>244</v>
      </c>
    </row>
    <row r="243" spans="1:6" s="211" customFormat="1" ht="23.25" customHeight="1" x14ac:dyDescent="0.5">
      <c r="A243" s="223">
        <v>237</v>
      </c>
      <c r="B243" s="224" t="s">
        <v>657</v>
      </c>
      <c r="C243" s="223" t="s">
        <v>347</v>
      </c>
      <c r="D243" s="225" t="s">
        <v>658</v>
      </c>
      <c r="E243" s="225">
        <v>93.46</v>
      </c>
      <c r="F243" s="226" t="s">
        <v>244</v>
      </c>
    </row>
    <row r="244" spans="1:6" s="211" customFormat="1" ht="23.25" customHeight="1" x14ac:dyDescent="0.5">
      <c r="A244" s="227">
        <v>238</v>
      </c>
      <c r="B244" s="228" t="s">
        <v>659</v>
      </c>
      <c r="C244" s="227" t="s">
        <v>347</v>
      </c>
      <c r="D244" s="229" t="s">
        <v>632</v>
      </c>
      <c r="E244" s="229">
        <v>355.14</v>
      </c>
      <c r="F244" s="149" t="s">
        <v>244</v>
      </c>
    </row>
    <row r="245" spans="1:6" s="211" customFormat="1" ht="23.25" customHeight="1" x14ac:dyDescent="0.5">
      <c r="A245" s="223">
        <v>239</v>
      </c>
      <c r="B245" s="224" t="s">
        <v>660</v>
      </c>
      <c r="C245" s="223" t="s">
        <v>500</v>
      </c>
      <c r="D245" s="225" t="s">
        <v>661</v>
      </c>
      <c r="E245" s="225">
        <v>911.21</v>
      </c>
      <c r="F245" s="226" t="s">
        <v>244</v>
      </c>
    </row>
    <row r="246" spans="1:6" s="211" customFormat="1" ht="23.25" customHeight="1" x14ac:dyDescent="0.5">
      <c r="A246" s="227">
        <v>240</v>
      </c>
      <c r="B246" s="228" t="s">
        <v>662</v>
      </c>
      <c r="C246" s="227" t="s">
        <v>500</v>
      </c>
      <c r="D246" s="229" t="s">
        <v>663</v>
      </c>
      <c r="E246" s="229">
        <v>1485.98</v>
      </c>
      <c r="F246" s="149" t="s">
        <v>244</v>
      </c>
    </row>
    <row r="247" spans="1:6" s="211" customFormat="1" ht="23.25" customHeight="1" x14ac:dyDescent="0.5">
      <c r="A247" s="223">
        <v>241</v>
      </c>
      <c r="B247" s="224" t="s">
        <v>664</v>
      </c>
      <c r="C247" s="223" t="s">
        <v>347</v>
      </c>
      <c r="D247" s="225" t="s">
        <v>424</v>
      </c>
      <c r="E247" s="225">
        <v>9.35</v>
      </c>
      <c r="F247" s="226" t="s">
        <v>244</v>
      </c>
    </row>
    <row r="248" spans="1:6" s="211" customFormat="1" ht="23.25" customHeight="1" x14ac:dyDescent="0.5">
      <c r="A248" s="227">
        <v>242</v>
      </c>
      <c r="B248" s="228" t="s">
        <v>665</v>
      </c>
      <c r="C248" s="227" t="s">
        <v>666</v>
      </c>
      <c r="D248" s="229" t="s">
        <v>667</v>
      </c>
      <c r="E248" s="229">
        <v>34.58</v>
      </c>
      <c r="F248" s="149" t="s">
        <v>244</v>
      </c>
    </row>
    <row r="249" spans="1:6" s="211" customFormat="1" ht="23.25" customHeight="1" x14ac:dyDescent="0.5">
      <c r="A249" s="223">
        <v>243</v>
      </c>
      <c r="B249" s="224" t="s">
        <v>668</v>
      </c>
      <c r="C249" s="223" t="s">
        <v>669</v>
      </c>
      <c r="D249" s="225" t="s">
        <v>670</v>
      </c>
      <c r="E249" s="225">
        <v>2110.2800000000002</v>
      </c>
      <c r="F249" s="226" t="s">
        <v>244</v>
      </c>
    </row>
    <row r="250" spans="1:6" s="211" customFormat="1" ht="23.25" hidden="1" customHeight="1" x14ac:dyDescent="0.5">
      <c r="A250" s="227">
        <v>244</v>
      </c>
      <c r="B250" s="228" t="s">
        <v>671</v>
      </c>
      <c r="C250" s="227" t="s">
        <v>669</v>
      </c>
      <c r="D250" s="229" t="s">
        <v>672</v>
      </c>
      <c r="E250" s="229">
        <v>1340.19</v>
      </c>
      <c r="F250" s="149" t="s">
        <v>244</v>
      </c>
    </row>
    <row r="251" spans="1:6" s="211" customFormat="1" ht="23.25" customHeight="1" x14ac:dyDescent="0.5">
      <c r="A251" s="223">
        <v>245</v>
      </c>
      <c r="B251" s="224" t="s">
        <v>673</v>
      </c>
      <c r="C251" s="223" t="s">
        <v>669</v>
      </c>
      <c r="D251" s="225" t="s">
        <v>674</v>
      </c>
      <c r="E251" s="225">
        <v>1160.75</v>
      </c>
      <c r="F251" s="226" t="s">
        <v>244</v>
      </c>
    </row>
    <row r="252" spans="1:6" s="211" customFormat="1" ht="23.25" hidden="1" customHeight="1" x14ac:dyDescent="0.5">
      <c r="A252" s="227">
        <v>246</v>
      </c>
      <c r="B252" s="228" t="s">
        <v>675</v>
      </c>
      <c r="C252" s="227" t="s">
        <v>669</v>
      </c>
      <c r="D252" s="229" t="s">
        <v>676</v>
      </c>
      <c r="E252" s="229">
        <v>1420.56</v>
      </c>
      <c r="F252" s="149" t="s">
        <v>244</v>
      </c>
    </row>
    <row r="253" spans="1:6" s="211" customFormat="1" ht="23.25" customHeight="1" x14ac:dyDescent="0.5">
      <c r="A253" s="223">
        <v>247</v>
      </c>
      <c r="B253" s="224" t="s">
        <v>677</v>
      </c>
      <c r="C253" s="223" t="s">
        <v>669</v>
      </c>
      <c r="D253" s="225" t="s">
        <v>678</v>
      </c>
      <c r="E253" s="225">
        <v>1319.63</v>
      </c>
      <c r="F253" s="226" t="s">
        <v>244</v>
      </c>
    </row>
    <row r="254" spans="1:6" s="211" customFormat="1" ht="23.25" customHeight="1" x14ac:dyDescent="0.5">
      <c r="A254" s="227">
        <v>248</v>
      </c>
      <c r="B254" s="228" t="s">
        <v>679</v>
      </c>
      <c r="C254" s="227" t="s">
        <v>669</v>
      </c>
      <c r="D254" s="229" t="s">
        <v>680</v>
      </c>
      <c r="E254" s="229">
        <v>1180.3699999999999</v>
      </c>
      <c r="F254" s="149" t="s">
        <v>244</v>
      </c>
    </row>
    <row r="255" spans="1:6" s="211" customFormat="1" ht="23.25" customHeight="1" x14ac:dyDescent="0.5">
      <c r="A255" s="223">
        <v>249</v>
      </c>
      <c r="B255" s="224" t="s">
        <v>681</v>
      </c>
      <c r="C255" s="223" t="s">
        <v>669</v>
      </c>
      <c r="D255" s="225" t="s">
        <v>682</v>
      </c>
      <c r="E255" s="225">
        <v>630.84</v>
      </c>
      <c r="F255" s="226"/>
    </row>
    <row r="256" spans="1:6" s="211" customFormat="1" ht="23.25" customHeight="1" x14ac:dyDescent="0.5">
      <c r="A256" s="227">
        <v>250</v>
      </c>
      <c r="B256" s="228" t="s">
        <v>677</v>
      </c>
      <c r="C256" s="227" t="s">
        <v>669</v>
      </c>
      <c r="D256" s="229" t="s">
        <v>678</v>
      </c>
      <c r="E256" s="229">
        <v>1319.63</v>
      </c>
      <c r="F256" s="149" t="s">
        <v>244</v>
      </c>
    </row>
    <row r="257" spans="1:6" s="211" customFormat="1" ht="23.25" customHeight="1" x14ac:dyDescent="0.5">
      <c r="A257" s="223">
        <v>251</v>
      </c>
      <c r="B257" s="224" t="s">
        <v>679</v>
      </c>
      <c r="C257" s="223" t="s">
        <v>669</v>
      </c>
      <c r="D257" s="225" t="s">
        <v>680</v>
      </c>
      <c r="E257" s="225">
        <v>1180.3699999999999</v>
      </c>
      <c r="F257" s="226" t="s">
        <v>244</v>
      </c>
    </row>
    <row r="258" spans="1:6" s="211" customFormat="1" ht="23.25" customHeight="1" x14ac:dyDescent="0.5">
      <c r="A258" s="227">
        <v>252</v>
      </c>
      <c r="B258" s="228" t="s">
        <v>681</v>
      </c>
      <c r="C258" s="227" t="s">
        <v>669</v>
      </c>
      <c r="D258" s="229" t="s">
        <v>682</v>
      </c>
      <c r="E258" s="229">
        <v>630.84</v>
      </c>
      <c r="F258" s="149"/>
    </row>
    <row r="259" spans="1:6" s="211" customFormat="1" ht="23.25" customHeight="1" x14ac:dyDescent="0.5">
      <c r="A259" s="231"/>
      <c r="B259" s="232"/>
      <c r="C259" s="231"/>
      <c r="D259" s="233"/>
      <c r="E259" s="233"/>
      <c r="F259" s="233"/>
    </row>
    <row r="260" spans="1:6" s="211" customFormat="1" ht="23.25" customHeight="1" x14ac:dyDescent="0.45">
      <c r="A260" s="234" t="s">
        <v>683</v>
      </c>
      <c r="B260" s="235"/>
      <c r="C260" s="234"/>
      <c r="D260" s="236"/>
      <c r="E260" s="236"/>
      <c r="F260" s="237"/>
    </row>
    <row r="261" spans="1:6" s="211" customFormat="1" ht="23.25" customHeight="1" x14ac:dyDescent="0.45">
      <c r="A261" s="238">
        <v>258</v>
      </c>
      <c r="B261" s="239" t="s">
        <v>681</v>
      </c>
      <c r="C261" s="238" t="s">
        <v>684</v>
      </c>
      <c r="D261" s="240" t="s">
        <v>685</v>
      </c>
      <c r="E261" s="240">
        <v>630.84</v>
      </c>
      <c r="F261" s="241" t="s">
        <v>244</v>
      </c>
    </row>
    <row r="262" spans="1:6" s="211" customFormat="1" ht="23.25" hidden="1" customHeight="1" x14ac:dyDescent="0.45">
      <c r="A262" s="234">
        <v>259</v>
      </c>
      <c r="B262" s="235" t="s">
        <v>686</v>
      </c>
      <c r="C262" s="234" t="s">
        <v>684</v>
      </c>
      <c r="D262" s="236" t="s">
        <v>687</v>
      </c>
      <c r="E262" s="236">
        <v>670.09</v>
      </c>
      <c r="F262" s="237"/>
    </row>
    <row r="263" spans="1:6" s="211" customFormat="1" ht="23.25" customHeight="1" x14ac:dyDescent="0.45">
      <c r="A263" s="238">
        <v>260</v>
      </c>
      <c r="B263" s="239" t="s">
        <v>656</v>
      </c>
      <c r="C263" s="238" t="s">
        <v>688</v>
      </c>
      <c r="D263" s="240" t="s">
        <v>689</v>
      </c>
      <c r="E263" s="240">
        <v>233.64</v>
      </c>
      <c r="F263" s="241" t="s">
        <v>244</v>
      </c>
    </row>
    <row r="264" spans="1:6" s="211" customFormat="1" ht="23.25" hidden="1" customHeight="1" x14ac:dyDescent="0.45">
      <c r="A264" s="234">
        <v>261</v>
      </c>
      <c r="B264" s="235" t="s">
        <v>657</v>
      </c>
      <c r="C264" s="234" t="s">
        <v>688</v>
      </c>
      <c r="D264" s="236" t="s">
        <v>690</v>
      </c>
      <c r="E264" s="236">
        <v>93.46</v>
      </c>
      <c r="F264" s="237" t="s">
        <v>244</v>
      </c>
    </row>
    <row r="265" spans="1:6" s="211" customFormat="1" ht="23.25" hidden="1" customHeight="1" x14ac:dyDescent="0.45">
      <c r="A265" s="238">
        <v>262</v>
      </c>
      <c r="B265" s="239" t="s">
        <v>659</v>
      </c>
      <c r="C265" s="238" t="s">
        <v>688</v>
      </c>
      <c r="D265" s="240" t="s">
        <v>691</v>
      </c>
      <c r="E265" s="240">
        <v>327.10000000000002</v>
      </c>
      <c r="F265" s="241" t="s">
        <v>244</v>
      </c>
    </row>
    <row r="266" spans="1:6" s="211" customFormat="1" ht="23.25" customHeight="1" x14ac:dyDescent="0.45">
      <c r="A266" s="234"/>
      <c r="B266" s="235"/>
      <c r="C266" s="234"/>
      <c r="D266" s="236"/>
      <c r="E266" s="236"/>
      <c r="F266" s="237"/>
    </row>
    <row r="267" spans="1:6" s="211" customFormat="1" ht="23.25" hidden="1" customHeight="1" x14ac:dyDescent="0.45">
      <c r="A267" s="238">
        <v>264</v>
      </c>
      <c r="B267" s="239" t="s">
        <v>660</v>
      </c>
      <c r="C267" s="238" t="s">
        <v>692</v>
      </c>
      <c r="D267" s="240" t="s">
        <v>693</v>
      </c>
      <c r="E267" s="240" t="s">
        <v>694</v>
      </c>
      <c r="F267" s="241" t="s">
        <v>244</v>
      </c>
    </row>
    <row r="268" spans="1:6" s="211" customFormat="1" ht="23.25" customHeight="1" x14ac:dyDescent="0.45">
      <c r="A268" s="234">
        <v>265</v>
      </c>
      <c r="B268" s="235" t="s">
        <v>662</v>
      </c>
      <c r="C268" s="234" t="s">
        <v>692</v>
      </c>
      <c r="D268" s="236" t="s">
        <v>695</v>
      </c>
      <c r="E268" s="236" t="s">
        <v>696</v>
      </c>
      <c r="F268" s="237"/>
    </row>
    <row r="269" spans="1:6" s="211" customFormat="1" ht="23.25" customHeight="1" x14ac:dyDescent="0.45">
      <c r="A269" s="238">
        <v>266</v>
      </c>
      <c r="B269" s="239" t="s">
        <v>664</v>
      </c>
      <c r="C269" s="238" t="s">
        <v>688</v>
      </c>
      <c r="D269" s="240" t="s">
        <v>697</v>
      </c>
      <c r="E269" s="240" t="s">
        <v>698</v>
      </c>
      <c r="F269" s="241" t="s">
        <v>244</v>
      </c>
    </row>
    <row r="270" spans="1:6" s="211" customFormat="1" ht="23.25" customHeight="1" x14ac:dyDescent="0.5">
      <c r="A270" s="242">
        <v>267</v>
      </c>
      <c r="B270" s="243" t="s">
        <v>665</v>
      </c>
      <c r="C270" s="242" t="s">
        <v>699</v>
      </c>
      <c r="D270" s="182" t="s">
        <v>700</v>
      </c>
      <c r="E270" s="182" t="s">
        <v>701</v>
      </c>
      <c r="F270" s="182" t="s">
        <v>244</v>
      </c>
    </row>
    <row r="271" spans="1:6" s="211" customFormat="1" ht="22.5" hidden="1" customHeight="1" x14ac:dyDescent="0.5">
      <c r="A271" s="244">
        <v>268</v>
      </c>
      <c r="B271" s="245" t="s">
        <v>702</v>
      </c>
      <c r="C271" s="245" t="s">
        <v>684</v>
      </c>
      <c r="D271" s="245" t="s">
        <v>703</v>
      </c>
      <c r="E271" s="245" t="s">
        <v>704</v>
      </c>
      <c r="F271" s="246" t="s">
        <v>244</v>
      </c>
    </row>
    <row r="272" spans="1:6" s="211" customFormat="1" ht="23.25" hidden="1" customHeight="1" x14ac:dyDescent="0.5">
      <c r="A272" s="244">
        <v>269</v>
      </c>
      <c r="B272" s="245" t="s">
        <v>705</v>
      </c>
      <c r="C272" s="245" t="s">
        <v>684</v>
      </c>
      <c r="D272" s="245" t="s">
        <v>706</v>
      </c>
      <c r="E272" s="245" t="s">
        <v>707</v>
      </c>
      <c r="F272" s="246" t="s">
        <v>244</v>
      </c>
    </row>
    <row r="273" spans="1:6" s="211" customFormat="1" ht="23.25" hidden="1" customHeight="1" x14ac:dyDescent="0.5">
      <c r="A273" s="244">
        <v>270</v>
      </c>
      <c r="B273" s="245" t="s">
        <v>708</v>
      </c>
      <c r="C273" s="245" t="s">
        <v>684</v>
      </c>
      <c r="D273" s="245" t="s">
        <v>709</v>
      </c>
      <c r="E273" s="245" t="s">
        <v>710</v>
      </c>
      <c r="F273" s="246" t="s">
        <v>244</v>
      </c>
    </row>
    <row r="274" spans="1:6" s="211" customFormat="1" ht="23.25" customHeight="1" x14ac:dyDescent="0.5">
      <c r="A274" s="242">
        <v>271</v>
      </c>
      <c r="B274" s="243" t="s">
        <v>668</v>
      </c>
      <c r="C274" s="242" t="s">
        <v>684</v>
      </c>
      <c r="D274" s="182" t="s">
        <v>711</v>
      </c>
      <c r="E274" s="182" t="s">
        <v>712</v>
      </c>
      <c r="F274" s="182" t="s">
        <v>244</v>
      </c>
    </row>
    <row r="275" spans="1:6" s="211" customFormat="1" ht="22.5" hidden="1" customHeight="1" x14ac:dyDescent="0.5">
      <c r="A275" s="244">
        <v>272</v>
      </c>
      <c r="B275" s="245" t="s">
        <v>713</v>
      </c>
      <c r="C275" s="245" t="s">
        <v>684</v>
      </c>
      <c r="D275" s="245" t="s">
        <v>714</v>
      </c>
      <c r="E275" s="245" t="s">
        <v>715</v>
      </c>
      <c r="F275" s="246" t="s">
        <v>244</v>
      </c>
    </row>
    <row r="276" spans="1:6" s="211" customFormat="1" ht="23.25" hidden="1" customHeight="1" x14ac:dyDescent="0.5">
      <c r="A276" s="244">
        <v>273</v>
      </c>
      <c r="B276" s="245" t="s">
        <v>671</v>
      </c>
      <c r="C276" s="245" t="s">
        <v>684</v>
      </c>
      <c r="D276" s="245" t="s">
        <v>716</v>
      </c>
      <c r="E276" s="245" t="s">
        <v>717</v>
      </c>
      <c r="F276" s="246" t="s">
        <v>244</v>
      </c>
    </row>
    <row r="277" spans="1:6" s="211" customFormat="1" ht="23.25" hidden="1" customHeight="1" x14ac:dyDescent="0.5">
      <c r="A277" s="244">
        <v>274</v>
      </c>
      <c r="B277" s="245" t="s">
        <v>673</v>
      </c>
      <c r="C277" s="245" t="s">
        <v>684</v>
      </c>
      <c r="D277" s="245" t="s">
        <v>718</v>
      </c>
      <c r="E277" s="245" t="s">
        <v>719</v>
      </c>
      <c r="F277" s="246" t="s">
        <v>244</v>
      </c>
    </row>
    <row r="278" spans="1:6" s="211" customFormat="1" ht="23.25" customHeight="1" x14ac:dyDescent="0.5">
      <c r="A278" s="242">
        <v>275</v>
      </c>
      <c r="B278" s="243" t="s">
        <v>675</v>
      </c>
      <c r="C278" s="242" t="s">
        <v>684</v>
      </c>
      <c r="D278" s="182" t="s">
        <v>720</v>
      </c>
      <c r="E278" s="182" t="s">
        <v>721</v>
      </c>
      <c r="F278" s="182" t="s">
        <v>244</v>
      </c>
    </row>
    <row r="279" spans="1:6" s="211" customFormat="1" ht="23.25" customHeight="1" x14ac:dyDescent="0.5">
      <c r="A279" s="247">
        <v>276</v>
      </c>
      <c r="B279" s="248" t="s">
        <v>677</v>
      </c>
      <c r="C279" s="247" t="s">
        <v>684</v>
      </c>
      <c r="D279" s="249" t="s">
        <v>722</v>
      </c>
      <c r="E279" s="249" t="s">
        <v>723</v>
      </c>
      <c r="F279" s="249" t="s">
        <v>244</v>
      </c>
    </row>
    <row r="280" spans="1:6" s="211" customFormat="1" ht="23.25" hidden="1" customHeight="1" x14ac:dyDescent="0.5">
      <c r="A280" s="242">
        <v>277</v>
      </c>
      <c r="B280" s="243" t="s">
        <v>679</v>
      </c>
      <c r="C280" s="242" t="s">
        <v>684</v>
      </c>
      <c r="D280" s="182" t="s">
        <v>720</v>
      </c>
      <c r="E280" s="182" t="s">
        <v>721</v>
      </c>
      <c r="F280" s="182" t="s">
        <v>244</v>
      </c>
    </row>
    <row r="281" spans="1:6" s="211" customFormat="1" ht="23.25" hidden="1" customHeight="1" x14ac:dyDescent="0.5">
      <c r="A281" s="247">
        <v>278</v>
      </c>
      <c r="B281" s="248" t="s">
        <v>724</v>
      </c>
      <c r="C281" s="247" t="s">
        <v>684</v>
      </c>
      <c r="D281" s="249" t="s">
        <v>725</v>
      </c>
      <c r="E281" s="249" t="s">
        <v>726</v>
      </c>
      <c r="F281" s="249" t="s">
        <v>244</v>
      </c>
    </row>
    <row r="282" spans="1:6" s="211" customFormat="1" ht="23.1" customHeight="1" x14ac:dyDescent="0.5">
      <c r="A282" s="242">
        <v>279</v>
      </c>
      <c r="B282" s="243" t="s">
        <v>681</v>
      </c>
      <c r="C282" s="242" t="s">
        <v>684</v>
      </c>
      <c r="D282" s="182" t="s">
        <v>727</v>
      </c>
      <c r="E282" s="182" t="s">
        <v>728</v>
      </c>
      <c r="F282" s="182" t="s">
        <v>244</v>
      </c>
    </row>
    <row r="283" spans="1:6" s="211" customFormat="1" ht="23.1" customHeight="1" x14ac:dyDescent="0.5">
      <c r="A283" s="247">
        <v>280</v>
      </c>
      <c r="B283" s="248" t="s">
        <v>686</v>
      </c>
      <c r="C283" s="247" t="s">
        <v>684</v>
      </c>
      <c r="D283" s="249" t="s">
        <v>729</v>
      </c>
      <c r="E283" s="249" t="s">
        <v>730</v>
      </c>
      <c r="F283" s="249" t="s">
        <v>244</v>
      </c>
    </row>
    <row r="284" spans="1:6" s="211" customFormat="1" ht="23.1" customHeight="1" x14ac:dyDescent="0.5">
      <c r="A284" s="242"/>
      <c r="B284" s="243"/>
      <c r="C284" s="242"/>
      <c r="D284" s="182"/>
      <c r="E284" s="182"/>
      <c r="F284" s="182"/>
    </row>
    <row r="285" spans="1:6" s="211" customFormat="1" ht="23.1" customHeight="1" x14ac:dyDescent="0.5">
      <c r="A285" s="247"/>
      <c r="B285" s="248"/>
      <c r="C285" s="247"/>
      <c r="D285" s="249"/>
      <c r="E285" s="249"/>
      <c r="F285" s="249"/>
    </row>
    <row r="286" spans="1:6" s="211" customFormat="1" ht="23.1" customHeight="1" x14ac:dyDescent="0.5">
      <c r="A286" s="242"/>
      <c r="B286" s="243"/>
      <c r="C286" s="242"/>
      <c r="D286" s="182"/>
      <c r="E286" s="182"/>
      <c r="F286" s="182"/>
    </row>
    <row r="287" spans="1:6" s="211" customFormat="1" ht="23.1" customHeight="1" x14ac:dyDescent="0.5">
      <c r="A287" s="247" t="s">
        <v>731</v>
      </c>
      <c r="B287" s="248"/>
      <c r="C287" s="247"/>
      <c r="D287" s="249"/>
      <c r="E287" s="249"/>
      <c r="F287" s="249"/>
    </row>
    <row r="288" spans="1:6" s="211" customFormat="1" ht="23.1" customHeight="1" x14ac:dyDescent="0.5">
      <c r="A288" s="242"/>
      <c r="B288" s="243"/>
      <c r="C288" s="242"/>
      <c r="D288" s="182"/>
      <c r="E288" s="182"/>
      <c r="F288" s="182"/>
    </row>
    <row r="289" spans="1:6" s="211" customFormat="1" ht="23.1" customHeight="1" x14ac:dyDescent="0.5">
      <c r="A289" s="247">
        <v>286</v>
      </c>
      <c r="B289" s="248" t="s">
        <v>664</v>
      </c>
      <c r="C289" s="247" t="s">
        <v>688</v>
      </c>
      <c r="D289" s="249" t="s">
        <v>697</v>
      </c>
      <c r="E289" s="249" t="s">
        <v>698</v>
      </c>
      <c r="F289" s="249" t="s">
        <v>244</v>
      </c>
    </row>
    <row r="290" spans="1:6" s="211" customFormat="1" ht="23.1" customHeight="1" x14ac:dyDescent="0.5">
      <c r="A290" s="242">
        <v>287</v>
      </c>
      <c r="B290" s="243" t="s">
        <v>665</v>
      </c>
      <c r="C290" s="242" t="s">
        <v>699</v>
      </c>
      <c r="D290" s="182" t="s">
        <v>732</v>
      </c>
      <c r="E290" s="182" t="s">
        <v>733</v>
      </c>
      <c r="F290" s="182" t="s">
        <v>244</v>
      </c>
    </row>
    <row r="291" spans="1:6" s="211" customFormat="1" ht="23.1" hidden="1" customHeight="1" x14ac:dyDescent="0.5">
      <c r="A291" s="244"/>
      <c r="B291" s="245"/>
      <c r="C291" s="245"/>
      <c r="D291" s="245"/>
      <c r="E291" s="245"/>
      <c r="F291" s="246"/>
    </row>
    <row r="292" spans="1:6" s="211" customFormat="1" ht="22.5" hidden="1" customHeight="1" x14ac:dyDescent="0.5">
      <c r="A292" s="244"/>
      <c r="B292" s="245"/>
      <c r="C292" s="245"/>
      <c r="D292" s="245"/>
      <c r="E292" s="245"/>
      <c r="F292" s="246"/>
    </row>
    <row r="293" spans="1:6" s="211" customFormat="1" ht="22.5" hidden="1" customHeight="1" x14ac:dyDescent="0.5">
      <c r="A293" s="244"/>
      <c r="B293" s="245"/>
      <c r="C293" s="245"/>
      <c r="D293" s="245"/>
      <c r="E293" s="245"/>
      <c r="F293" s="246"/>
    </row>
    <row r="294" spans="1:6" s="211" customFormat="1" ht="22.5" hidden="1" customHeight="1" x14ac:dyDescent="0.5">
      <c r="A294" s="244">
        <v>291</v>
      </c>
      <c r="B294" s="245" t="s">
        <v>702</v>
      </c>
      <c r="C294" s="245" t="s">
        <v>684</v>
      </c>
      <c r="D294" s="245" t="s">
        <v>734</v>
      </c>
      <c r="E294" s="245" t="s">
        <v>735</v>
      </c>
      <c r="F294" s="246" t="s">
        <v>244</v>
      </c>
    </row>
    <row r="295" spans="1:6" s="211" customFormat="1" ht="22.5" hidden="1" customHeight="1" x14ac:dyDescent="0.5">
      <c r="A295" s="244">
        <v>292</v>
      </c>
      <c r="B295" s="245" t="s">
        <v>705</v>
      </c>
      <c r="C295" s="245" t="s">
        <v>684</v>
      </c>
      <c r="D295" s="245" t="s">
        <v>736</v>
      </c>
      <c r="E295" s="245" t="s">
        <v>737</v>
      </c>
      <c r="F295" s="246" t="s">
        <v>244</v>
      </c>
    </row>
    <row r="296" spans="1:6" s="211" customFormat="1" ht="22.5" customHeight="1" x14ac:dyDescent="0.5">
      <c r="A296" s="242">
        <v>293</v>
      </c>
      <c r="B296" s="243" t="s">
        <v>708</v>
      </c>
      <c r="C296" s="242" t="s">
        <v>684</v>
      </c>
      <c r="D296" s="182" t="s">
        <v>738</v>
      </c>
      <c r="E296" s="182" t="s">
        <v>739</v>
      </c>
      <c r="F296" s="182" t="s">
        <v>244</v>
      </c>
    </row>
    <row r="297" spans="1:6" s="211" customFormat="1" ht="22.5" customHeight="1" x14ac:dyDescent="0.5">
      <c r="A297" s="247">
        <v>294</v>
      </c>
      <c r="B297" s="248" t="s">
        <v>668</v>
      </c>
      <c r="C297" s="247" t="s">
        <v>684</v>
      </c>
      <c r="D297" s="249" t="s">
        <v>740</v>
      </c>
      <c r="E297" s="249" t="s">
        <v>741</v>
      </c>
      <c r="F297" s="249" t="s">
        <v>244</v>
      </c>
    </row>
    <row r="298" spans="1:6" s="211" customFormat="1" ht="23.25" customHeight="1" x14ac:dyDescent="0.5">
      <c r="A298" s="242">
        <v>295</v>
      </c>
      <c r="B298" s="243" t="s">
        <v>713</v>
      </c>
      <c r="C298" s="242" t="s">
        <v>684</v>
      </c>
      <c r="D298" s="182" t="s">
        <v>714</v>
      </c>
      <c r="E298" s="182" t="s">
        <v>715</v>
      </c>
      <c r="F298" s="182" t="s">
        <v>244</v>
      </c>
    </row>
    <row r="299" spans="1:6" s="211" customFormat="1" ht="23.25" customHeight="1" x14ac:dyDescent="0.5">
      <c r="A299" s="247">
        <v>296</v>
      </c>
      <c r="B299" s="248" t="s">
        <v>671</v>
      </c>
      <c r="C299" s="247" t="s">
        <v>684</v>
      </c>
      <c r="D299" s="249" t="s">
        <v>716</v>
      </c>
      <c r="E299" s="249" t="s">
        <v>717</v>
      </c>
      <c r="F299" s="249" t="s">
        <v>244</v>
      </c>
    </row>
    <row r="300" spans="1:6" s="211" customFormat="1" x14ac:dyDescent="0.5">
      <c r="A300" s="242">
        <v>297</v>
      </c>
      <c r="B300" s="243" t="s">
        <v>673</v>
      </c>
      <c r="C300" s="242" t="s">
        <v>684</v>
      </c>
      <c r="D300" s="182" t="s">
        <v>718</v>
      </c>
      <c r="E300" s="182" t="s">
        <v>719</v>
      </c>
      <c r="F300" s="182" t="s">
        <v>244</v>
      </c>
    </row>
    <row r="301" spans="1:6" s="211" customFormat="1" x14ac:dyDescent="0.5">
      <c r="A301" s="247">
        <v>298</v>
      </c>
      <c r="B301" s="248" t="s">
        <v>675</v>
      </c>
      <c r="C301" s="247" t="s">
        <v>684</v>
      </c>
      <c r="D301" s="250" t="s">
        <v>720</v>
      </c>
      <c r="E301" s="250" t="s">
        <v>721</v>
      </c>
      <c r="F301" s="249" t="s">
        <v>244</v>
      </c>
    </row>
    <row r="302" spans="1:6" s="211" customFormat="1" x14ac:dyDescent="0.5">
      <c r="A302" s="242">
        <v>299</v>
      </c>
      <c r="B302" s="243" t="s">
        <v>677</v>
      </c>
      <c r="C302" s="242" t="s">
        <v>684</v>
      </c>
      <c r="D302" s="182" t="s">
        <v>742</v>
      </c>
      <c r="E302" s="182" t="s">
        <v>743</v>
      </c>
      <c r="F302" s="182" t="s">
        <v>244</v>
      </c>
    </row>
    <row r="303" spans="1:6" s="211" customFormat="1" x14ac:dyDescent="0.5">
      <c r="A303" s="247">
        <v>300</v>
      </c>
      <c r="B303" s="248" t="s">
        <v>679</v>
      </c>
      <c r="C303" s="247" t="s">
        <v>684</v>
      </c>
      <c r="D303" s="249" t="s">
        <v>720</v>
      </c>
      <c r="E303" s="249" t="s">
        <v>721</v>
      </c>
      <c r="F303" s="249" t="s">
        <v>244</v>
      </c>
    </row>
    <row r="304" spans="1:6" s="211" customFormat="1" x14ac:dyDescent="0.5">
      <c r="A304" s="242">
        <v>301</v>
      </c>
      <c r="B304" s="243" t="s">
        <v>724</v>
      </c>
      <c r="C304" s="242" t="s">
        <v>684</v>
      </c>
      <c r="D304" s="182" t="s">
        <v>725</v>
      </c>
      <c r="E304" s="182" t="s">
        <v>726</v>
      </c>
      <c r="F304" s="182" t="s">
        <v>244</v>
      </c>
    </row>
    <row r="305" spans="1:6" s="211" customFormat="1" x14ac:dyDescent="0.5">
      <c r="A305" s="247">
        <v>302</v>
      </c>
      <c r="B305" s="248" t="s">
        <v>681</v>
      </c>
      <c r="C305" s="247" t="s">
        <v>684</v>
      </c>
      <c r="D305" s="250" t="s">
        <v>727</v>
      </c>
      <c r="E305" s="250" t="s">
        <v>728</v>
      </c>
      <c r="F305" s="249" t="s">
        <v>244</v>
      </c>
    </row>
    <row r="306" spans="1:6" s="211" customFormat="1" x14ac:dyDescent="0.5">
      <c r="A306" s="242">
        <v>303</v>
      </c>
      <c r="B306" s="243" t="s">
        <v>686</v>
      </c>
      <c r="C306" s="242" t="s">
        <v>684</v>
      </c>
      <c r="D306" s="251" t="s">
        <v>729</v>
      </c>
      <c r="E306" s="251" t="s">
        <v>730</v>
      </c>
      <c r="F306" s="182"/>
    </row>
    <row r="307" spans="1:6" s="211" customFormat="1" x14ac:dyDescent="0.5">
      <c r="A307" s="247">
        <v>301</v>
      </c>
      <c r="B307" s="248" t="s">
        <v>744</v>
      </c>
      <c r="C307" s="247" t="s">
        <v>745</v>
      </c>
      <c r="D307" s="249">
        <v>556.07000000000005</v>
      </c>
      <c r="E307" s="249">
        <v>556.07000000000005</v>
      </c>
      <c r="F307" s="249"/>
    </row>
    <row r="308" spans="1:6" s="211" customFormat="1" x14ac:dyDescent="0.5">
      <c r="A308" s="242">
        <v>302</v>
      </c>
      <c r="B308" s="243" t="s">
        <v>746</v>
      </c>
      <c r="C308" s="242" t="s">
        <v>745</v>
      </c>
      <c r="D308" s="251">
        <v>1556.07</v>
      </c>
      <c r="E308" s="251">
        <v>1556.07</v>
      </c>
      <c r="F308" s="182"/>
    </row>
    <row r="309" spans="1:6" s="211" customFormat="1" x14ac:dyDescent="0.5">
      <c r="A309" s="247">
        <v>303</v>
      </c>
      <c r="B309" s="248" t="s">
        <v>747</v>
      </c>
      <c r="C309" s="247" t="s">
        <v>745</v>
      </c>
      <c r="D309" s="250">
        <v>2271.0300000000002</v>
      </c>
      <c r="E309" s="250">
        <v>2271.0300000000002</v>
      </c>
      <c r="F309" s="249"/>
    </row>
    <row r="310" spans="1:6" s="211" customFormat="1" x14ac:dyDescent="0.5">
      <c r="A310" s="242">
        <v>304</v>
      </c>
      <c r="B310" s="243" t="s">
        <v>748</v>
      </c>
      <c r="C310" s="242" t="s">
        <v>745</v>
      </c>
      <c r="D310" s="182">
        <v>700.93</v>
      </c>
      <c r="E310" s="182">
        <v>700.93</v>
      </c>
      <c r="F310" s="182"/>
    </row>
    <row r="311" spans="1:6" s="211" customFormat="1" hidden="1" x14ac:dyDescent="0.5">
      <c r="A311" s="244"/>
      <c r="B311" s="245"/>
      <c r="C311" s="245"/>
      <c r="D311" s="245"/>
      <c r="E311" s="245"/>
      <c r="F311" s="246"/>
    </row>
    <row r="312" spans="1:6" s="211" customFormat="1" x14ac:dyDescent="0.5">
      <c r="A312" s="242">
        <v>306</v>
      </c>
      <c r="B312" s="243" t="s">
        <v>749</v>
      </c>
      <c r="C312" s="242" t="s">
        <v>745</v>
      </c>
      <c r="D312" s="182">
        <v>172.9</v>
      </c>
      <c r="E312" s="182">
        <v>172.9</v>
      </c>
      <c r="F312" s="182"/>
    </row>
    <row r="313" spans="1:6" s="211" customFormat="1" x14ac:dyDescent="0.5">
      <c r="A313" s="247">
        <v>307</v>
      </c>
      <c r="B313" s="248" t="s">
        <v>750</v>
      </c>
      <c r="C313" s="247" t="s">
        <v>751</v>
      </c>
      <c r="D313" s="249">
        <v>67.290000000000006</v>
      </c>
      <c r="E313" s="249">
        <v>67.290000000000006</v>
      </c>
      <c r="F313" s="249"/>
    </row>
    <row r="314" spans="1:6" s="211" customFormat="1" x14ac:dyDescent="0.5">
      <c r="A314" s="242">
        <v>308</v>
      </c>
      <c r="B314" s="243" t="s">
        <v>752</v>
      </c>
      <c r="C314" s="242" t="s">
        <v>751</v>
      </c>
      <c r="D314" s="182">
        <v>84.11</v>
      </c>
      <c r="E314" s="182">
        <v>84.11</v>
      </c>
      <c r="F314" s="182"/>
    </row>
    <row r="315" spans="1:6" s="211" customFormat="1" hidden="1" x14ac:dyDescent="0.5">
      <c r="A315" s="244"/>
      <c r="B315" s="245"/>
      <c r="C315" s="245"/>
      <c r="D315" s="245"/>
      <c r="E315" s="245"/>
      <c r="F315" s="246"/>
    </row>
    <row r="316" spans="1:6" s="211" customFormat="1" x14ac:dyDescent="0.5">
      <c r="A316" s="242">
        <v>310</v>
      </c>
      <c r="B316" s="243" t="s">
        <v>753</v>
      </c>
      <c r="C316" s="242" t="s">
        <v>754</v>
      </c>
      <c r="D316" s="182">
        <v>841.12</v>
      </c>
      <c r="E316" s="182">
        <v>841.12</v>
      </c>
      <c r="F316" s="182"/>
    </row>
    <row r="317" spans="1:6" s="211" customFormat="1" x14ac:dyDescent="0.5">
      <c r="A317" s="247">
        <v>311</v>
      </c>
      <c r="B317" s="248" t="s">
        <v>755</v>
      </c>
      <c r="C317" s="247" t="s">
        <v>754</v>
      </c>
      <c r="D317" s="249">
        <v>841.12</v>
      </c>
      <c r="E317" s="249">
        <v>841.12</v>
      </c>
      <c r="F317" s="249"/>
    </row>
    <row r="318" spans="1:6" s="211" customFormat="1" x14ac:dyDescent="0.5">
      <c r="A318" s="242">
        <v>312</v>
      </c>
      <c r="B318" s="243" t="s">
        <v>756</v>
      </c>
      <c r="C318" s="242" t="s">
        <v>754</v>
      </c>
      <c r="D318" s="251">
        <v>1028.04</v>
      </c>
      <c r="E318" s="251">
        <v>1028.04</v>
      </c>
      <c r="F318" s="182"/>
    </row>
    <row r="319" spans="1:6" s="211" customFormat="1" x14ac:dyDescent="0.5">
      <c r="A319" s="247">
        <v>313</v>
      </c>
      <c r="B319" s="248" t="s">
        <v>757</v>
      </c>
      <c r="C319" s="247" t="s">
        <v>754</v>
      </c>
      <c r="D319" s="250">
        <v>1028.04</v>
      </c>
      <c r="E319" s="250">
        <v>1028.04</v>
      </c>
      <c r="F319" s="249"/>
    </row>
    <row r="320" spans="1:6" s="211" customFormat="1" x14ac:dyDescent="0.5">
      <c r="A320" s="242">
        <v>314</v>
      </c>
      <c r="B320" s="243" t="s">
        <v>758</v>
      </c>
      <c r="C320" s="242" t="s">
        <v>754</v>
      </c>
      <c r="D320" s="251">
        <v>1822.43</v>
      </c>
      <c r="E320" s="251">
        <v>1822.43</v>
      </c>
      <c r="F320" s="182"/>
    </row>
    <row r="321" spans="1:6" s="211" customFormat="1" x14ac:dyDescent="0.5">
      <c r="A321" s="247">
        <v>315</v>
      </c>
      <c r="B321" s="248" t="s">
        <v>759</v>
      </c>
      <c r="C321" s="247" t="s">
        <v>754</v>
      </c>
      <c r="D321" s="250">
        <v>1214.95</v>
      </c>
      <c r="E321" s="250">
        <v>1214.95</v>
      </c>
      <c r="F321" s="249"/>
    </row>
    <row r="322" spans="1:6" s="211" customFormat="1" x14ac:dyDescent="0.5">
      <c r="A322" s="242">
        <v>316</v>
      </c>
      <c r="B322" s="243" t="s">
        <v>760</v>
      </c>
      <c r="C322" s="242" t="s">
        <v>754</v>
      </c>
      <c r="D322" s="182">
        <v>560.75</v>
      </c>
      <c r="E322" s="182">
        <v>560.75</v>
      </c>
      <c r="F322" s="182"/>
    </row>
    <row r="323" spans="1:6" s="211" customFormat="1" x14ac:dyDescent="0.5">
      <c r="A323" s="247">
        <v>317</v>
      </c>
      <c r="B323" s="248" t="s">
        <v>761</v>
      </c>
      <c r="C323" s="247" t="s">
        <v>762</v>
      </c>
      <c r="D323" s="249">
        <v>607.48</v>
      </c>
      <c r="E323" s="249">
        <v>607.48</v>
      </c>
      <c r="F323" s="249"/>
    </row>
    <row r="324" spans="1:6" s="211" customFormat="1" x14ac:dyDescent="0.5">
      <c r="A324" s="242">
        <v>318</v>
      </c>
      <c r="B324" s="243" t="s">
        <v>763</v>
      </c>
      <c r="C324" s="242" t="s">
        <v>762</v>
      </c>
      <c r="D324" s="182">
        <v>542.05999999999995</v>
      </c>
      <c r="E324" s="182">
        <v>542.05999999999995</v>
      </c>
      <c r="F324" s="182"/>
    </row>
    <row r="325" spans="1:6" s="211" customFormat="1" hidden="1" x14ac:dyDescent="0.5">
      <c r="A325" s="244"/>
      <c r="B325" s="245"/>
      <c r="C325" s="245"/>
      <c r="D325" s="245"/>
      <c r="E325" s="245"/>
      <c r="F325" s="246"/>
    </row>
    <row r="326" spans="1:6" s="211" customFormat="1" x14ac:dyDescent="0.5">
      <c r="A326" s="242">
        <v>320</v>
      </c>
      <c r="B326" s="243" t="s">
        <v>764</v>
      </c>
      <c r="C326" s="242" t="s">
        <v>765</v>
      </c>
      <c r="D326" s="182">
        <v>56.07</v>
      </c>
      <c r="E326" s="182">
        <v>56.07</v>
      </c>
      <c r="F326" s="182"/>
    </row>
    <row r="327" spans="1:6" s="211" customFormat="1" x14ac:dyDescent="0.5">
      <c r="A327" s="247">
        <v>321</v>
      </c>
      <c r="B327" s="248" t="s">
        <v>766</v>
      </c>
      <c r="C327" s="247" t="s">
        <v>765</v>
      </c>
      <c r="D327" s="249">
        <v>112.15</v>
      </c>
      <c r="E327" s="249">
        <v>112.15</v>
      </c>
      <c r="F327" s="249"/>
    </row>
    <row r="328" spans="1:6" s="211" customFormat="1" x14ac:dyDescent="0.5">
      <c r="A328" s="242">
        <v>322</v>
      </c>
      <c r="B328" s="243" t="s">
        <v>767</v>
      </c>
      <c r="C328" s="242" t="s">
        <v>768</v>
      </c>
      <c r="D328" s="182">
        <v>3.27</v>
      </c>
      <c r="E328" s="182">
        <v>3.27</v>
      </c>
      <c r="F328" s="182"/>
    </row>
    <row r="329" spans="1:6" s="211" customFormat="1" x14ac:dyDescent="0.5">
      <c r="A329" s="247">
        <v>323</v>
      </c>
      <c r="B329" s="248" t="s">
        <v>769</v>
      </c>
      <c r="C329" s="247" t="s">
        <v>768</v>
      </c>
      <c r="D329" s="249">
        <v>3.74</v>
      </c>
      <c r="E329" s="249">
        <v>3.74</v>
      </c>
      <c r="F329" s="249"/>
    </row>
    <row r="330" spans="1:6" s="211" customFormat="1" hidden="1" x14ac:dyDescent="0.5">
      <c r="A330" s="244"/>
      <c r="B330" s="245"/>
      <c r="C330" s="245"/>
      <c r="D330" s="245"/>
      <c r="E330" s="245"/>
      <c r="F330" s="246"/>
    </row>
    <row r="331" spans="1:6" s="211" customFormat="1" ht="23.25" hidden="1" customHeight="1" x14ac:dyDescent="0.5">
      <c r="A331" s="244"/>
      <c r="B331" s="245"/>
      <c r="C331" s="245"/>
      <c r="D331" s="245"/>
      <c r="E331" s="245"/>
      <c r="F331" s="246"/>
    </row>
    <row r="332" spans="1:6" s="211" customFormat="1" x14ac:dyDescent="0.5">
      <c r="A332" s="242">
        <v>326</v>
      </c>
      <c r="B332" s="243" t="s">
        <v>770</v>
      </c>
      <c r="C332" s="242" t="s">
        <v>688</v>
      </c>
      <c r="D332" s="182">
        <v>3.74</v>
      </c>
      <c r="E332" s="182">
        <v>3.74</v>
      </c>
      <c r="F332" s="182"/>
    </row>
    <row r="333" spans="1:6" s="211" customFormat="1" x14ac:dyDescent="0.5">
      <c r="A333" s="247">
        <v>327</v>
      </c>
      <c r="B333" s="248" t="s">
        <v>771</v>
      </c>
      <c r="C333" s="247" t="s">
        <v>688</v>
      </c>
      <c r="D333" s="249">
        <v>7.48</v>
      </c>
      <c r="E333" s="249">
        <v>7.48</v>
      </c>
      <c r="F333" s="249"/>
    </row>
    <row r="334" spans="1:6" s="211" customFormat="1" x14ac:dyDescent="0.5">
      <c r="A334" s="242">
        <v>328</v>
      </c>
      <c r="B334" s="243" t="s">
        <v>772</v>
      </c>
      <c r="C334" s="242" t="s">
        <v>688</v>
      </c>
      <c r="D334" s="182">
        <v>56.07</v>
      </c>
      <c r="E334" s="182">
        <v>56.07</v>
      </c>
      <c r="F334" s="182"/>
    </row>
    <row r="335" spans="1:6" s="211" customFormat="1" x14ac:dyDescent="0.5">
      <c r="A335" s="247">
        <v>329</v>
      </c>
      <c r="B335" s="248" t="s">
        <v>773</v>
      </c>
      <c r="C335" s="247" t="s">
        <v>688</v>
      </c>
      <c r="D335" s="249">
        <v>70.09</v>
      </c>
      <c r="E335" s="249">
        <v>70.09</v>
      </c>
      <c r="F335" s="249"/>
    </row>
    <row r="336" spans="1:6" s="211" customFormat="1" x14ac:dyDescent="0.5">
      <c r="A336" s="242">
        <v>330</v>
      </c>
      <c r="B336" s="243" t="s">
        <v>774</v>
      </c>
      <c r="C336" s="242" t="s">
        <v>775</v>
      </c>
      <c r="D336" s="251">
        <v>2383.1799999999998</v>
      </c>
      <c r="E336" s="251">
        <v>2383.1799999999998</v>
      </c>
      <c r="F336" s="182"/>
    </row>
    <row r="337" spans="1:6" s="211" customFormat="1" x14ac:dyDescent="0.5">
      <c r="A337" s="247">
        <v>331</v>
      </c>
      <c r="B337" s="248" t="s">
        <v>776</v>
      </c>
      <c r="C337" s="247" t="s">
        <v>775</v>
      </c>
      <c r="D337" s="250">
        <v>2448.6</v>
      </c>
      <c r="E337" s="250">
        <v>2542.06</v>
      </c>
      <c r="F337" s="249">
        <v>3.82</v>
      </c>
    </row>
    <row r="338" spans="1:6" s="211" customFormat="1" x14ac:dyDescent="0.5">
      <c r="A338" s="242">
        <v>332</v>
      </c>
      <c r="B338" s="243" t="s">
        <v>777</v>
      </c>
      <c r="C338" s="242" t="s">
        <v>745</v>
      </c>
      <c r="D338" s="182">
        <v>355.14</v>
      </c>
      <c r="E338" s="182">
        <v>355.14</v>
      </c>
      <c r="F338" s="182"/>
    </row>
    <row r="339" spans="1:6" s="211" customFormat="1" x14ac:dyDescent="0.5">
      <c r="A339" s="247">
        <v>333</v>
      </c>
      <c r="B339" s="248" t="s">
        <v>778</v>
      </c>
      <c r="C339" s="247" t="s">
        <v>765</v>
      </c>
      <c r="D339" s="249">
        <v>607.48</v>
      </c>
      <c r="E339" s="249">
        <v>607.48</v>
      </c>
      <c r="F339" s="249"/>
    </row>
    <row r="340" spans="1:6" s="211" customFormat="1" x14ac:dyDescent="0.5">
      <c r="A340" s="242">
        <v>334</v>
      </c>
      <c r="B340" s="243" t="s">
        <v>779</v>
      </c>
      <c r="C340" s="242" t="s">
        <v>745</v>
      </c>
      <c r="D340" s="182">
        <v>112.15</v>
      </c>
      <c r="E340" s="182">
        <v>112.15</v>
      </c>
      <c r="F340" s="182"/>
    </row>
    <row r="341" spans="1:6" s="211" customFormat="1" x14ac:dyDescent="0.5">
      <c r="A341" s="247">
        <v>335</v>
      </c>
      <c r="B341" s="248" t="s">
        <v>780</v>
      </c>
      <c r="C341" s="247" t="s">
        <v>781</v>
      </c>
      <c r="D341" s="249">
        <v>406.54</v>
      </c>
      <c r="E341" s="249">
        <v>406.54</v>
      </c>
      <c r="F341" s="249"/>
    </row>
    <row r="342" spans="1:6" s="211" customFormat="1" x14ac:dyDescent="0.5">
      <c r="A342" s="242">
        <v>336</v>
      </c>
      <c r="B342" s="243" t="s">
        <v>782</v>
      </c>
      <c r="C342" s="242" t="s">
        <v>781</v>
      </c>
      <c r="D342" s="182">
        <v>457.95</v>
      </c>
      <c r="E342" s="182">
        <v>457.95</v>
      </c>
      <c r="F342" s="182"/>
    </row>
    <row r="343" spans="1:6" s="211" customFormat="1" hidden="1" x14ac:dyDescent="0.5">
      <c r="A343" s="244"/>
      <c r="B343" s="245"/>
      <c r="C343" s="245"/>
      <c r="D343" s="245"/>
      <c r="E343" s="245"/>
      <c r="F343" s="246"/>
    </row>
    <row r="344" spans="1:6" s="211" customFormat="1" ht="23.25" hidden="1" customHeight="1" x14ac:dyDescent="0.5">
      <c r="A344" s="244"/>
      <c r="B344" s="245"/>
      <c r="C344" s="245"/>
      <c r="D344" s="245"/>
      <c r="E344" s="245"/>
      <c r="F344" s="246"/>
    </row>
    <row r="345" spans="1:6" s="211" customFormat="1" x14ac:dyDescent="0.5">
      <c r="A345" s="247">
        <v>339</v>
      </c>
      <c r="B345" s="248" t="s">
        <v>783</v>
      </c>
      <c r="C345" s="247" t="s">
        <v>775</v>
      </c>
      <c r="D345" s="249">
        <v>228.97</v>
      </c>
      <c r="E345" s="249">
        <v>228.97</v>
      </c>
      <c r="F345" s="249"/>
    </row>
    <row r="346" spans="1:6" s="211" customFormat="1" x14ac:dyDescent="0.5">
      <c r="A346" s="242">
        <v>340</v>
      </c>
      <c r="B346" s="243" t="s">
        <v>784</v>
      </c>
      <c r="C346" s="242" t="s">
        <v>775</v>
      </c>
      <c r="D346" s="182">
        <v>224.3</v>
      </c>
      <c r="E346" s="182">
        <v>224.3</v>
      </c>
      <c r="F346" s="182"/>
    </row>
    <row r="347" spans="1:6" s="211" customFormat="1" ht="22.5" customHeight="1" x14ac:dyDescent="0.5">
      <c r="A347" s="247">
        <v>341</v>
      </c>
      <c r="B347" s="248" t="s">
        <v>785</v>
      </c>
      <c r="C347" s="247" t="s">
        <v>775</v>
      </c>
      <c r="D347" s="249">
        <v>258.57</v>
      </c>
      <c r="E347" s="249">
        <v>258.57</v>
      </c>
      <c r="F347" s="249"/>
    </row>
    <row r="348" spans="1:6" s="211" customFormat="1" ht="25.5" customHeight="1" x14ac:dyDescent="0.5">
      <c r="A348" s="242">
        <v>342</v>
      </c>
      <c r="B348" s="243" t="s">
        <v>786</v>
      </c>
      <c r="C348" s="242" t="s">
        <v>775</v>
      </c>
      <c r="D348" s="182">
        <v>197.82</v>
      </c>
      <c r="E348" s="182">
        <v>197.82</v>
      </c>
      <c r="F348" s="182"/>
    </row>
    <row r="349" spans="1:6" s="211" customFormat="1" ht="22.5" hidden="1" customHeight="1" x14ac:dyDescent="0.5">
      <c r="A349" s="244"/>
      <c r="B349" s="245"/>
      <c r="C349" s="245"/>
      <c r="D349" s="245"/>
      <c r="E349" s="245"/>
      <c r="F349" s="246"/>
    </row>
    <row r="350" spans="1:6" s="211" customFormat="1" ht="23.25" hidden="1" customHeight="1" x14ac:dyDescent="0.5">
      <c r="A350" s="244"/>
      <c r="B350" s="245"/>
      <c r="C350" s="245"/>
      <c r="D350" s="245"/>
      <c r="E350" s="245"/>
      <c r="F350" s="246"/>
    </row>
    <row r="351" spans="1:6" s="211" customFormat="1" ht="23.25" hidden="1" customHeight="1" x14ac:dyDescent="0.5">
      <c r="A351" s="244"/>
      <c r="B351" s="245"/>
      <c r="C351" s="245"/>
      <c r="D351" s="245"/>
      <c r="E351" s="245"/>
      <c r="F351" s="246"/>
    </row>
    <row r="352" spans="1:6" s="211" customFormat="1" ht="23.25" hidden="1" customHeight="1" x14ac:dyDescent="0.5">
      <c r="A352" s="244"/>
      <c r="B352" s="245"/>
      <c r="C352" s="245"/>
      <c r="D352" s="245"/>
      <c r="E352" s="245"/>
      <c r="F352" s="246"/>
    </row>
    <row r="353" spans="1:6" s="211" customFormat="1" x14ac:dyDescent="0.5">
      <c r="A353" s="247">
        <v>347</v>
      </c>
      <c r="B353" s="248" t="s">
        <v>787</v>
      </c>
      <c r="C353" s="247" t="s">
        <v>775</v>
      </c>
      <c r="D353" s="249">
        <v>118.38</v>
      </c>
      <c r="E353" s="249">
        <v>118.38</v>
      </c>
      <c r="F353" s="249"/>
    </row>
    <row r="354" spans="1:6" s="211" customFormat="1" ht="0.75" customHeight="1" x14ac:dyDescent="0.5">
      <c r="A354" s="244"/>
      <c r="B354" s="245"/>
      <c r="C354" s="245"/>
      <c r="D354" s="245"/>
      <c r="E354" s="245"/>
      <c r="F354" s="246"/>
    </row>
    <row r="355" spans="1:6" s="211" customFormat="1" ht="23.25" hidden="1" customHeight="1" x14ac:dyDescent="0.5">
      <c r="A355" s="244"/>
      <c r="B355" s="245"/>
      <c r="C355" s="245"/>
      <c r="D355" s="245"/>
      <c r="E355" s="245"/>
      <c r="F355" s="246"/>
    </row>
    <row r="356" spans="1:6" s="211" customFormat="1" ht="23.25" customHeight="1" x14ac:dyDescent="0.5">
      <c r="A356" s="242">
        <v>350</v>
      </c>
      <c r="B356" s="243" t="s">
        <v>788</v>
      </c>
      <c r="C356" s="242" t="s">
        <v>775</v>
      </c>
      <c r="D356" s="182">
        <v>225.86</v>
      </c>
      <c r="E356" s="182">
        <v>225.86</v>
      </c>
      <c r="F356" s="182"/>
    </row>
    <row r="357" spans="1:6" s="211" customFormat="1" hidden="1" x14ac:dyDescent="0.5">
      <c r="A357" s="244"/>
      <c r="B357" s="245"/>
      <c r="C357" s="245"/>
      <c r="D357" s="245"/>
      <c r="E357" s="245"/>
      <c r="F357" s="246"/>
    </row>
    <row r="358" spans="1:6" s="211" customFormat="1" ht="23.25" hidden="1" customHeight="1" x14ac:dyDescent="0.5">
      <c r="A358" s="244"/>
      <c r="B358" s="245"/>
      <c r="C358" s="245"/>
      <c r="D358" s="245"/>
      <c r="E358" s="245"/>
      <c r="F358" s="246"/>
    </row>
    <row r="359" spans="1:6" s="211" customFormat="1" ht="0.75" hidden="1" customHeight="1" x14ac:dyDescent="0.5">
      <c r="A359" s="244"/>
      <c r="B359" s="245"/>
      <c r="C359" s="245"/>
      <c r="D359" s="245"/>
      <c r="E359" s="245"/>
      <c r="F359" s="246"/>
    </row>
    <row r="360" spans="1:6" s="211" customFormat="1" ht="23.25" hidden="1" customHeight="1" x14ac:dyDescent="0.5">
      <c r="A360" s="244"/>
      <c r="B360" s="245"/>
      <c r="C360" s="245"/>
      <c r="D360" s="245"/>
      <c r="E360" s="245"/>
      <c r="F360" s="246"/>
    </row>
    <row r="361" spans="1:6" s="211" customFormat="1" ht="22.5" hidden="1" customHeight="1" x14ac:dyDescent="0.5">
      <c r="A361" s="244"/>
      <c r="B361" s="245"/>
      <c r="C361" s="245"/>
      <c r="D361" s="245"/>
      <c r="E361" s="245"/>
      <c r="F361" s="246"/>
    </row>
    <row r="362" spans="1:6" s="211" customFormat="1" ht="23.25" hidden="1" customHeight="1" x14ac:dyDescent="0.5">
      <c r="A362" s="244"/>
      <c r="B362" s="245"/>
      <c r="C362" s="245"/>
      <c r="D362" s="245"/>
      <c r="E362" s="245"/>
      <c r="F362" s="246"/>
    </row>
    <row r="363" spans="1:6" ht="23.25" hidden="1" customHeight="1" x14ac:dyDescent="0.5">
      <c r="A363" s="244"/>
      <c r="B363" s="245"/>
      <c r="C363" s="245"/>
      <c r="D363" s="245"/>
      <c r="E363" s="245"/>
      <c r="F363" s="246"/>
    </row>
    <row r="364" spans="1:6" ht="23.25" customHeight="1" x14ac:dyDescent="0.5">
      <c r="A364" s="242">
        <v>358</v>
      </c>
      <c r="B364" s="243" t="s">
        <v>789</v>
      </c>
      <c r="C364" s="242" t="s">
        <v>688</v>
      </c>
      <c r="D364" s="182">
        <v>102.8</v>
      </c>
      <c r="E364" s="182">
        <v>102.8</v>
      </c>
      <c r="F364" s="182"/>
    </row>
    <row r="365" spans="1:6" ht="23.25" hidden="1" customHeight="1" x14ac:dyDescent="0.5">
      <c r="A365" s="244"/>
      <c r="B365" s="245"/>
      <c r="C365" s="245"/>
      <c r="D365" s="245"/>
      <c r="E365" s="245"/>
      <c r="F365" s="246"/>
    </row>
    <row r="366" spans="1:6" ht="23.25" hidden="1" customHeight="1" x14ac:dyDescent="0.5">
      <c r="A366" s="244"/>
      <c r="B366" s="245"/>
      <c r="C366" s="245"/>
      <c r="D366" s="245"/>
      <c r="E366" s="245"/>
      <c r="F366" s="246"/>
    </row>
    <row r="367" spans="1:6" ht="23.25" hidden="1" customHeight="1" x14ac:dyDescent="0.5">
      <c r="A367" s="244"/>
      <c r="B367" s="245"/>
      <c r="C367" s="245"/>
      <c r="D367" s="245"/>
      <c r="E367" s="245"/>
      <c r="F367" s="246"/>
    </row>
    <row r="368" spans="1:6" x14ac:dyDescent="0.5">
      <c r="A368" s="242">
        <v>362</v>
      </c>
      <c r="B368" s="243" t="s">
        <v>790</v>
      </c>
      <c r="C368" s="242" t="s">
        <v>688</v>
      </c>
      <c r="D368" s="182">
        <v>830.84</v>
      </c>
      <c r="E368" s="182">
        <v>830.84</v>
      </c>
      <c r="F368" s="182"/>
    </row>
    <row r="369" spans="1:6" x14ac:dyDescent="0.5">
      <c r="A369" s="247">
        <v>363</v>
      </c>
      <c r="B369" s="248" t="s">
        <v>791</v>
      </c>
      <c r="C369" s="247" t="s">
        <v>688</v>
      </c>
      <c r="D369" s="249">
        <v>355.14</v>
      </c>
      <c r="E369" s="249">
        <v>355.14</v>
      </c>
      <c r="F369" s="249"/>
    </row>
    <row r="370" spans="1:6" x14ac:dyDescent="0.5">
      <c r="A370" s="242">
        <v>364</v>
      </c>
      <c r="B370" s="243" t="s">
        <v>792</v>
      </c>
      <c r="C370" s="242" t="s">
        <v>688</v>
      </c>
      <c r="D370" s="182">
        <v>112.15</v>
      </c>
      <c r="E370" s="182">
        <v>112.15</v>
      </c>
      <c r="F370" s="182"/>
    </row>
    <row r="371" spans="1:6" x14ac:dyDescent="0.5">
      <c r="A371" s="247">
        <v>365</v>
      </c>
      <c r="B371" s="248" t="s">
        <v>793</v>
      </c>
      <c r="C371" s="247" t="s">
        <v>688</v>
      </c>
      <c r="D371" s="249">
        <v>233.64</v>
      </c>
      <c r="E371" s="249">
        <v>233.64</v>
      </c>
      <c r="F371" s="249"/>
    </row>
    <row r="372" spans="1:6" x14ac:dyDescent="0.5">
      <c r="A372" s="242">
        <v>366</v>
      </c>
      <c r="B372" s="243" t="s">
        <v>794</v>
      </c>
      <c r="C372" s="242" t="s">
        <v>688</v>
      </c>
      <c r="D372" s="182">
        <v>93.46</v>
      </c>
      <c r="E372" s="182">
        <v>93.46</v>
      </c>
      <c r="F372" s="182"/>
    </row>
    <row r="373" spans="1:6" x14ac:dyDescent="0.5">
      <c r="A373" s="247">
        <v>367</v>
      </c>
      <c r="B373" s="248" t="s">
        <v>795</v>
      </c>
      <c r="C373" s="247" t="s">
        <v>688</v>
      </c>
      <c r="D373" s="249">
        <v>355.14</v>
      </c>
      <c r="E373" s="249">
        <v>355.14</v>
      </c>
      <c r="F373" s="249"/>
    </row>
    <row r="374" spans="1:6" hidden="1" x14ac:dyDescent="0.5">
      <c r="A374" s="244"/>
      <c r="B374" s="245"/>
      <c r="C374" s="245"/>
      <c r="D374" s="245"/>
      <c r="E374" s="245"/>
      <c r="F374" s="246"/>
    </row>
    <row r="375" spans="1:6" ht="23.25" hidden="1" customHeight="1" x14ac:dyDescent="0.5">
      <c r="A375" s="244"/>
      <c r="B375" s="245"/>
      <c r="C375" s="245"/>
      <c r="D375" s="245"/>
      <c r="E375" s="245"/>
      <c r="F375" s="246"/>
    </row>
    <row r="376" spans="1:6" ht="23.25" hidden="1" customHeight="1" x14ac:dyDescent="0.5">
      <c r="A376" s="244"/>
      <c r="B376" s="245"/>
      <c r="C376" s="245"/>
      <c r="D376" s="245"/>
      <c r="E376" s="245"/>
      <c r="F376" s="246"/>
    </row>
    <row r="377" spans="1:6" ht="23.25" customHeight="1" x14ac:dyDescent="0.5">
      <c r="A377" s="247">
        <v>371</v>
      </c>
      <c r="B377" s="248" t="s">
        <v>796</v>
      </c>
      <c r="C377" s="247" t="s">
        <v>692</v>
      </c>
      <c r="D377" s="249">
        <v>887.85</v>
      </c>
      <c r="E377" s="249">
        <v>887.85</v>
      </c>
      <c r="F377" s="249"/>
    </row>
    <row r="378" spans="1:6" ht="23.25" customHeight="1" x14ac:dyDescent="0.5">
      <c r="A378" s="242">
        <v>372</v>
      </c>
      <c r="B378" s="243" t="s">
        <v>797</v>
      </c>
      <c r="C378" s="242" t="s">
        <v>692</v>
      </c>
      <c r="D378" s="251">
        <v>1439.25</v>
      </c>
      <c r="E378" s="251">
        <v>1439.25</v>
      </c>
      <c r="F378" s="182"/>
    </row>
    <row r="379" spans="1:6" ht="23.25" hidden="1" customHeight="1" x14ac:dyDescent="0.5">
      <c r="A379" s="244"/>
      <c r="B379" s="245"/>
      <c r="C379" s="245"/>
      <c r="D379" s="245"/>
      <c r="E379" s="245"/>
      <c r="F379" s="246"/>
    </row>
    <row r="380" spans="1:6" ht="23.25" hidden="1" customHeight="1" x14ac:dyDescent="0.5">
      <c r="A380" s="244"/>
      <c r="B380" s="245"/>
      <c r="C380" s="245"/>
      <c r="D380" s="245"/>
      <c r="E380" s="245"/>
      <c r="F380" s="246"/>
    </row>
    <row r="381" spans="1:6" hidden="1" x14ac:dyDescent="0.5">
      <c r="A381" s="244"/>
      <c r="B381" s="245"/>
      <c r="C381" s="245"/>
      <c r="D381" s="245"/>
      <c r="E381" s="245"/>
      <c r="F381" s="246"/>
    </row>
    <row r="382" spans="1:6" ht="23.25" hidden="1" customHeight="1" x14ac:dyDescent="0.5">
      <c r="A382" s="244"/>
      <c r="B382" s="245"/>
      <c r="C382" s="245"/>
      <c r="D382" s="245"/>
      <c r="E382" s="245"/>
      <c r="F382" s="246"/>
    </row>
    <row r="383" spans="1:6" ht="23.25" hidden="1" customHeight="1" x14ac:dyDescent="0.5">
      <c r="A383" s="244"/>
      <c r="B383" s="245"/>
      <c r="C383" s="245"/>
      <c r="D383" s="245"/>
      <c r="E383" s="245"/>
      <c r="F383" s="246"/>
    </row>
    <row r="384" spans="1:6" ht="23.25" hidden="1" customHeight="1" x14ac:dyDescent="0.5">
      <c r="A384" s="244"/>
      <c r="B384" s="245"/>
      <c r="C384" s="245"/>
      <c r="D384" s="245"/>
      <c r="E384" s="245"/>
      <c r="F384" s="246"/>
    </row>
    <row r="385" spans="1:6" ht="23.25" hidden="1" customHeight="1" x14ac:dyDescent="0.5">
      <c r="A385" s="244"/>
      <c r="B385" s="245"/>
      <c r="C385" s="245"/>
      <c r="D385" s="245"/>
      <c r="E385" s="245"/>
      <c r="F385" s="246"/>
    </row>
    <row r="386" spans="1:6" ht="23.25" customHeight="1" x14ac:dyDescent="0.5">
      <c r="A386" s="242">
        <v>380</v>
      </c>
      <c r="B386" s="243" t="s">
        <v>798</v>
      </c>
      <c r="C386" s="242" t="s">
        <v>688</v>
      </c>
      <c r="D386" s="182">
        <v>9.35</v>
      </c>
      <c r="E386" s="182">
        <v>9.35</v>
      </c>
      <c r="F386" s="182"/>
    </row>
    <row r="387" spans="1:6" ht="23.25" customHeight="1" x14ac:dyDescent="0.5">
      <c r="A387" s="247">
        <v>381</v>
      </c>
      <c r="B387" s="248" t="s">
        <v>799</v>
      </c>
      <c r="C387" s="247" t="s">
        <v>699</v>
      </c>
      <c r="D387" s="249">
        <v>34.58</v>
      </c>
      <c r="E387" s="249">
        <v>34.58</v>
      </c>
      <c r="F387" s="249"/>
    </row>
    <row r="388" spans="1:6" ht="23.25" hidden="1" customHeight="1" x14ac:dyDescent="0.5">
      <c r="A388" s="244"/>
      <c r="B388" s="245"/>
      <c r="C388" s="245"/>
      <c r="D388" s="245"/>
      <c r="E388" s="245"/>
      <c r="F388" s="246"/>
    </row>
    <row r="389" spans="1:6" ht="23.25" hidden="1" customHeight="1" x14ac:dyDescent="0.5">
      <c r="A389" s="244"/>
      <c r="B389" s="245"/>
      <c r="C389" s="245"/>
      <c r="D389" s="245"/>
      <c r="E389" s="245"/>
      <c r="F389" s="246"/>
    </row>
    <row r="390" spans="1:6" ht="23.25" hidden="1" customHeight="1" x14ac:dyDescent="0.5">
      <c r="A390" s="244"/>
      <c r="B390" s="245"/>
      <c r="C390" s="245"/>
      <c r="D390" s="245"/>
      <c r="E390" s="245"/>
      <c r="F390" s="246"/>
    </row>
    <row r="391" spans="1:6" x14ac:dyDescent="0.5">
      <c r="A391" s="247">
        <v>385</v>
      </c>
      <c r="B391" s="248" t="s">
        <v>800</v>
      </c>
      <c r="C391" s="247" t="s">
        <v>684</v>
      </c>
      <c r="D391" s="250">
        <v>1100</v>
      </c>
      <c r="E391" s="250">
        <v>1100</v>
      </c>
      <c r="F391" s="249"/>
    </row>
    <row r="392" spans="1:6" ht="22.5" hidden="1" customHeight="1" x14ac:dyDescent="0.5">
      <c r="A392" s="244"/>
      <c r="B392" s="245"/>
      <c r="C392" s="245"/>
      <c r="D392" s="245"/>
      <c r="E392" s="245"/>
      <c r="F392" s="246"/>
    </row>
    <row r="393" spans="1:6" ht="23.25" hidden="1" customHeight="1" x14ac:dyDescent="0.5">
      <c r="A393" s="244"/>
      <c r="B393" s="245"/>
      <c r="C393" s="245"/>
      <c r="D393" s="245"/>
      <c r="E393" s="245"/>
      <c r="F393" s="246"/>
    </row>
    <row r="394" spans="1:6" ht="23.25" hidden="1" customHeight="1" x14ac:dyDescent="0.5">
      <c r="A394" s="244"/>
      <c r="B394" s="245"/>
      <c r="C394" s="245"/>
      <c r="D394" s="245"/>
      <c r="E394" s="245"/>
      <c r="F394" s="246"/>
    </row>
    <row r="395" spans="1:6" x14ac:dyDescent="0.5">
      <c r="A395" s="247">
        <v>389</v>
      </c>
      <c r="B395" s="248" t="s">
        <v>801</v>
      </c>
      <c r="C395" s="247" t="s">
        <v>684</v>
      </c>
      <c r="D395" s="250">
        <v>2110.2800000000002</v>
      </c>
      <c r="E395" s="250">
        <v>2110.2800000000002</v>
      </c>
      <c r="F395" s="249"/>
    </row>
    <row r="396" spans="1:6" ht="22.5" hidden="1" customHeight="1" x14ac:dyDescent="0.5">
      <c r="A396" s="244"/>
      <c r="B396" s="245"/>
      <c r="C396" s="245"/>
      <c r="D396" s="245"/>
      <c r="E396" s="245"/>
      <c r="F396" s="246"/>
    </row>
    <row r="397" spans="1:6" ht="23.25" customHeight="1" x14ac:dyDescent="0.5">
      <c r="A397" s="247">
        <v>391</v>
      </c>
      <c r="B397" s="248" t="s">
        <v>802</v>
      </c>
      <c r="C397" s="247" t="s">
        <v>684</v>
      </c>
      <c r="D397" s="250">
        <v>1340.19</v>
      </c>
      <c r="E397" s="250">
        <v>1340.19</v>
      </c>
      <c r="F397" s="249"/>
    </row>
    <row r="398" spans="1:6" ht="23.25" customHeight="1" x14ac:dyDescent="0.5">
      <c r="A398" s="242">
        <v>392</v>
      </c>
      <c r="B398" s="243" t="s">
        <v>803</v>
      </c>
      <c r="C398" s="242" t="s">
        <v>684</v>
      </c>
      <c r="D398" s="251">
        <v>1160.75</v>
      </c>
      <c r="E398" s="251">
        <v>1160.75</v>
      </c>
      <c r="F398" s="182"/>
    </row>
    <row r="399" spans="1:6" x14ac:dyDescent="0.5">
      <c r="A399" s="247">
        <v>393</v>
      </c>
      <c r="B399" s="248" t="s">
        <v>804</v>
      </c>
      <c r="C399" s="247" t="s">
        <v>684</v>
      </c>
      <c r="D399" s="250">
        <v>1420.56</v>
      </c>
      <c r="E399" s="250">
        <v>1420.56</v>
      </c>
      <c r="F399" s="249"/>
    </row>
    <row r="400" spans="1:6" x14ac:dyDescent="0.5">
      <c r="A400" s="242">
        <v>394</v>
      </c>
      <c r="B400" s="243" t="s">
        <v>805</v>
      </c>
      <c r="C400" s="242" t="s">
        <v>684</v>
      </c>
      <c r="D400" s="251">
        <v>1319.63</v>
      </c>
      <c r="E400" s="251">
        <v>1319.63</v>
      </c>
      <c r="F400" s="182"/>
    </row>
    <row r="401" spans="1:6" x14ac:dyDescent="0.5">
      <c r="A401" s="247">
        <v>395</v>
      </c>
      <c r="B401" s="248" t="s">
        <v>806</v>
      </c>
      <c r="C401" s="247" t="s">
        <v>684</v>
      </c>
      <c r="D401" s="250">
        <v>1180.3699999999999</v>
      </c>
      <c r="E401" s="250">
        <v>1180.3699999999999</v>
      </c>
      <c r="F401" s="249"/>
    </row>
    <row r="402" spans="1:6" hidden="1" x14ac:dyDescent="0.5">
      <c r="A402" s="244"/>
      <c r="B402" s="245"/>
      <c r="C402" s="245"/>
      <c r="D402" s="245"/>
      <c r="E402" s="245"/>
      <c r="F402" s="246"/>
    </row>
    <row r="403" spans="1:6" x14ac:dyDescent="0.5">
      <c r="A403" s="247">
        <v>397</v>
      </c>
      <c r="B403" s="248" t="s">
        <v>807</v>
      </c>
      <c r="C403" s="247" t="s">
        <v>684</v>
      </c>
      <c r="D403" s="249">
        <v>630.84</v>
      </c>
      <c r="E403" s="249">
        <v>630.84</v>
      </c>
      <c r="F403" s="253"/>
    </row>
    <row r="404" spans="1:6" x14ac:dyDescent="0.5">
      <c r="A404" s="254"/>
      <c r="B404" s="255"/>
      <c r="C404" s="255"/>
      <c r="D404" s="255"/>
      <c r="E404" s="255"/>
      <c r="F404" s="256"/>
    </row>
    <row r="405" spans="1:6" x14ac:dyDescent="0.5">
      <c r="A405" s="257"/>
      <c r="B405" s="258"/>
      <c r="C405" s="258"/>
      <c r="D405" s="258"/>
      <c r="E405" s="258"/>
      <c r="F405" s="259"/>
    </row>
    <row r="406" spans="1:6" x14ac:dyDescent="0.5">
      <c r="A406" s="260" t="s">
        <v>808</v>
      </c>
      <c r="B406" s="255"/>
      <c r="C406" s="255"/>
      <c r="D406" s="255"/>
      <c r="E406" s="255"/>
      <c r="F406" s="255"/>
    </row>
    <row r="407" spans="1:6" x14ac:dyDescent="0.5">
      <c r="A407" s="254"/>
      <c r="B407" s="255"/>
      <c r="C407" s="255"/>
      <c r="D407" s="255"/>
      <c r="E407" s="255"/>
      <c r="F407" s="256"/>
    </row>
    <row r="408" spans="1:6" x14ac:dyDescent="0.5">
      <c r="A408" s="257"/>
      <c r="B408" s="258"/>
      <c r="C408" s="258"/>
      <c r="D408" s="258"/>
      <c r="E408" s="258"/>
      <c r="F408" s="259"/>
    </row>
  </sheetData>
  <mergeCells count="4">
    <mergeCell ref="A1:F1"/>
    <mergeCell ref="A3:F3"/>
    <mergeCell ref="A4:F4"/>
    <mergeCell ref="A5:F5"/>
  </mergeCells>
  <hyperlinks>
    <hyperlink ref="A4" r:id="rId1" display="http://www.indexpr.moc.go.th/PRICE_PRESENT/Table_month_regionCsi.asp?Province_code=30&amp;list_year=2554&amp;list_month=12&amp;unit_code1=unit_code_E&amp;table_name=csi_price_en_avg&amp;unit_code1=unit_code_E&amp;nowpage=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ปร.๕</vt:lpstr>
      <vt:lpstr>ปร.๔</vt:lpstr>
      <vt:lpstr>ราคาน้ำมัน</vt:lpstr>
      <vt:lpstr>ราคาวัสดุ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mini com</cp:lastModifiedBy>
  <dcterms:created xsi:type="dcterms:W3CDTF">2018-07-05T04:08:37Z</dcterms:created>
  <dcterms:modified xsi:type="dcterms:W3CDTF">2018-07-05T08:39:24Z</dcterms:modified>
</cp:coreProperties>
</file>